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3416"/>
  <workbookPr codeName="ThisWorkbook" autoCompressPictures="0"/>
  <workbookProtection workbookAlgorithmName="SHA-512" workbookHashValue="PJamLc3UEg6uF4+PaF0OvuZJtJvRQpysmaIe2GJqkRkyk0b/Ev6458M7wsuCjRVzq85fXwcuo2UdQR1FhB18kw==" workbookSaltValue="SnsnYomJSaydyWsqhERgHw==" workbookSpinCount="100000" lockStructure="1"/>
  <bookViews>
    <workbookView xWindow="880" yWindow="880" windowWidth="24720" windowHeight="1518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0001"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c r="B5" i="5"/>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B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B20" i="5"/>
  <c r="B10" i="6"/>
  <c r="B9" i="6"/>
  <c r="G64" i="6" a="1"/>
  <c r="G64"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X452" i="5"/>
  <c r="H452" i="5"/>
  <c r="F452" i="5"/>
  <c r="S1497" i="5"/>
  <c r="T1497" i="5"/>
  <c r="X26" i="5"/>
  <c r="I59" i="5"/>
  <c r="X63" i="5"/>
  <c r="I126" i="5"/>
  <c r="H126" i="5"/>
  <c r="H147" i="5"/>
  <c r="I147" i="5"/>
  <c r="F147" i="5"/>
  <c r="R237" i="5"/>
  <c r="F237" i="5"/>
  <c r="X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J7" i="5"/>
  <c r="H17" i="5"/>
  <c r="I17" i="5"/>
  <c r="J17" i="5"/>
  <c r="R17" i="5"/>
  <c r="F17" i="5"/>
  <c r="G66" i="6"/>
  <c r="H66" i="6"/>
  <c r="C66" i="6"/>
  <c r="G67" i="6"/>
  <c r="H67" i="6"/>
  <c r="D67" i="6"/>
  <c r="G65" i="6"/>
  <c r="H65" i="6"/>
  <c r="C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<sst xmlns="http://schemas.openxmlformats.org/spreadsheetml/2006/main" count="22127" uniqueCount="15660">
  <si>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</si>
  <si>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</si>
  <si>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</si>
  <si>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</si>
  <si>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</si>
  <si>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</si>
  <si>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</si>
  <si>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</si>
  <si>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</si>
  <si>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</si>
  <si>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</si>
  <si>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</si>
  <si>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</si>
  <si>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</si>
  <si>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</si>
  <si>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</si>
  <si>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</si>
  <si>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</si>
  <si>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</si>
  <si>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</si>
  <si>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</si>
  <si>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</si>
  <si>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</si>
  <si>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</si>
  <si>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</si>
  <si>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</si>
  <si>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</si>
  <si>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</si>
  <si>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</si>
  <si>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</si>
  <si>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</si>
  <si>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</si>
  <si>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</si>
  <si>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</si>
  <si>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</si>
  <si>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</si>
  <si>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</si>
  <si>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</si>
  <si>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</si>
  <si>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</si>
  <si>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</si>
  <si>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</si>
  <si>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</si>
  <si>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</si>
  <si>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</si>
  <si>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</si>
  <si>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</si>
  <si>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</si>
  <si>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</si>
  <si>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</si>
  <si>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</si>
  <si>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</si>
  <si>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</si>
  <si>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</si>
  <si>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</si>
  <si>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</si>
  <si>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</si>
  <si>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</si>
  <si>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</si>
  <si>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</si>
  <si>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</si>
  <si>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</si>
  <si>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</si>
  <si>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</si>
  <si>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</si>
  <si>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</si>
  <si>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</si>
  <si>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</si>
  <si>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</si>
  <si>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</si>
  <si>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</si>
  <si>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</si>
  <si>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</si>
  <si>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</si>
  <si>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</si>
  <si>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</si>
  <si>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</si>
  <si>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</si>
  <si>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</si>
  <si>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</si>
  <si>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</si>
  <si>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</si>
  <si>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</si>
  <si>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</si>
  <si>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</si>
  <si>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</si>
  <si>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</si>
  <si>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</si>
  <si>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</si>
  <si>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</si>
  <si>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</si>
  <si>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</si>
  <si>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</si>
  <si>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</si>
  <si>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</si>
  <si>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</si>
  <si>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</si>
  <si>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</si>
  <si>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</si>
  <si>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</si>
  <si>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</si>
  <si>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</si>
  <si>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</si>
  <si>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</si>
  <si>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</si>
  <si>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</si>
  <si>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</si>
  <si>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</si>
  <si>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</si>
  <si>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</si>
  <si>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</si>
  <si>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</si>
  <si>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</si>
  <si>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</si>
  <si>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</si>
  <si>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</si>
  <si>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</si>
  <si>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</si>
  <si>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</si>
  <si>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</si>
  <si>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</si>
  <si>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</si>
  <si>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</si>
  <si>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</si>
  <si>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</si>
  <si>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</si>
  <si>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</si>
  <si>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</si>
  <si>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</si>
  <si>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</si>
  <si>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</si>
  <si>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</si>
  <si>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</si>
  <si>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</si>
  <si>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</si>
  <si>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</si>
  <si>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</si>
  <si>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</si>
  <si>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</si>
  <si>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</si>
  <si>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</si>
  <si>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</si>
  <si>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</si>
  <si>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</si>
  <si>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</si>
  <si>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</si>
  <si>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</si>
  <si>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</si>
  <si>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</si>
  <si>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</si>
  <si>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</si>
  <si>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</si>
  <si>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</si>
  <si>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</si>
  <si>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</si>
  <si>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</si>
  <si>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</si>
  <si>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</si>
  <si>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</si>
  <si>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</si>
  <si>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</si>
  <si>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</si>
  <si>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</si>
  <si>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</si>
  <si>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</si>
  <si>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</si>
  <si>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</si>
  <si>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</si>
  <si>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</si>
  <si>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</si>
  <si>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</si>
  <si>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</si>
  <si>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</si>
  <si>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</si>
  <si>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</si>
  <si>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</si>
  <si>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</si>
  <si>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</si>
  <si>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</si>
  <si>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</si>
  <si>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</si>
  <si>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</si>
  <si>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</si>
  <si>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</si>
  <si>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</si>
  <si>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</si>
  <si>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</si>
  <si>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</si>
  <si>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</si>
  <si>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</si>
  <si>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</si>
  <si>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</si>
  <si>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</si>
  <si>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</si>
  <si>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</si>
  <si>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</si>
  <si>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</si>
  <si>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</si>
  <si>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</si>
  <si>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</si>
  <si>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</si>
  <si>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</si>
  <si>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</si>
  <si>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</si>
  <si>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</si>
  <si>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</si>
  <si>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</si>
  <si>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</si>
  <si>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</si>
  <si>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</si>
  <si>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</si>
  <si>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</si>
  <si>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</si>
  <si>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</si>
  <si>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</si>
  <si>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</si>
  <si>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</si>
  <si>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</si>
  <si>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</si>
  <si>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</si>
  <si>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</si>
  <si>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</si>
  <si>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</si>
  <si>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</si>
  <si>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</si>
  <si>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</si>
  <si>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</si>
  <si>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</si>
  <si>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</si>
  <si>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</si>
  <si>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</si>
  <si>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</si>
  <si>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</si>
  <si>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</si>
  <si>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</si>
  <si>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</si>
  <si>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</si>
  <si>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</si>
  <si>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</si>
  <si>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</si>
  <si>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</si>
  <si>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</si>
  <si>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</si>
  <si>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</si>
  <si>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</si>
  <si>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</si>
  <si>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</si>
  <si>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</si>
  <si>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</si>
  <si>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</si>
  <si>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</si>
  <si>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</si>
  <si>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</si>
  <si>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</si>
  <si>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</si>
  <si>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</si>
  <si>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</si>
  <si>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</si>
  <si>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</si>
  <si>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</si>
  <si>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</si>
  <si>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</si>
  <si>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</si>
  <si>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</si>
  <si>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</si>
  <si>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</si>
  <si>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</si>
  <si>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</si>
  <si>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</si>
  <si>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</si>
  <si>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</si>
  <si>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</si>
  <si>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</si>
  <si>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</si>
  <si>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</si>
  <si>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</si>
  <si>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</si>
  <si>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</si>
  <si>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</si>
  <si>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</si>
  <si>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</si>
  <si>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</si>
  <si>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</si>
  <si>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</si>
  <si>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</si>
  <si>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</si>
  <si>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</si>
  <si>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</si>
  <si>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</si>
  <si>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</si>
  <si>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</si>
  <si>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</si>
  <si>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</si>
  <si>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</si>
  <si>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</si>
  <si>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</si>
  <si>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</si>
  <si>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</si>
  <si>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</si>
  <si>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</si>
  <si>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</si>
  <si>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</si>
  <si>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</si>
  <si>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</si>
  <si>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</si>
  <si>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</si>
  <si>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</si>
  <si>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</si>
  <si>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</si>
  <si>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</si>
  <si>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</si>
  <si>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</si>
  <si>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</si>
  <si>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</si>
  <si>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</si>
  <si>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</si>
  <si>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</si>
  <si>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</si>
  <si>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</si>
  <si>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</si>
  <si>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</si>
  <si>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</si>
  <si>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</si>
  <si>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</si>
  <si>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</si>
  <si>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</si>
  <si>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</si>
  <si>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</si>
  <si>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</si>
  <si>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</si>
  <si>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</si>
  <si>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</si>
  <si>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</si>
  <si>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</si>
  <si>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</si>
  <si>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</si>
  <si>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</si>
  <si>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</si>
  <si>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</si>
  <si>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</si>
  <si>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</si>
  <si>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</si>
  <si>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</si>
  <si>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</si>
  <si>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</si>
  <si>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</si>
  <si>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</si>
  <si>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</si>
  <si>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</si>
  <si>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</si>
  <si>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</si>
  <si>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</si>
  <si>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</si>
  <si>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</si>
  <si>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</si>
  <si>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</si>
  <si>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</si>
  <si>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</si>
  <si>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</si>
  <si>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</si>
  <si>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</si>
  <si>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</si>
  <si>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</si>
  <si>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</si>
  <si>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</si>
  <si>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</si>
  <si>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</si>
  <si>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</si>
  <si>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</si>
  <si>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</si>
  <si>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</si>
  <si>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</si>
  <si>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</si>
  <si>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</si>
  <si>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</si>
  <si>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</si>
  <si>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</si>
  <si>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</si>
  <si>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</si>
  <si>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</si>
  <si>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</si>
  <si>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</si>
  <si>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</si>
  <si>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</si>
  <si>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</si>
  <si>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</si>
  <si>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</si>
  <si>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</si>
  <si>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</si>
  <si>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</si>
  <si>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</si>
  <si>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</si>
  <si>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</si>
  <si>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</si>
  <si>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</si>
  <si>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</si>
  <si>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</si>
  <si>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</si>
  <si>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</si>
  <si>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</si>
  <si>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</si>
  <si>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</si>
  <si>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</si>
  <si>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</si>
  <si>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</si>
  <si>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</si>
  <si>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</si>
  <si>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</si>
  <si>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</si>
  <si>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</si>
  <si>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</si>
  <si>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</si>
  <si>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</si>
  <si>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</si>
  <si>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</si>
  <si>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</si>
  <si>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</si>
  <si>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</si>
  <si>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</si>
  <si>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</si>
  <si>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</si>
  <si>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</si>
  <si>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</si>
  <si>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</si>
  <si>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</si>
  <si>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</si>
  <si>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</si>
  <si>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</si>
  <si>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</si>
  <si>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</si>
  <si>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</si>
  <si>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</si>
  <si>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</si>
  <si>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</si>
  <si>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</si>
  <si>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</si>
  <si>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</si>
  <si>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</si>
  <si>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</si>
  <si>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</si>
  <si>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</si>
  <si>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</si>
  <si>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</si>
  <si>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</si>
  <si>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</si>
  <si>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</si>
  <si>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</si>
  <si>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</si>
  <si>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</si>
  <si>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</si>
  <si>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</si>
  <si>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</si>
  <si>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</si>
  <si>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</si>
  <si>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</si>
  <si>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</si>
  <si>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</si>
  <si>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</si>
  <si>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</si>
  <si>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</si>
  <si>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</si>
  <si>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</si>
  <si>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</si>
  <si>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</si>
  <si>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</si>
  <si>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</si>
  <si>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</si>
  <si>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</si>
  <si>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</si>
  <si>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</si>
  <si>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</si>
  <si>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</si>
  <si>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</si>
  <si>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</si>
  <si>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</si>
  <si>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</si>
  <si>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</si>
  <si>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</si>
  <si>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</si>
  <si>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</si>
  <si>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</si>
  <si>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</si>
  <si>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</si>
  <si>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</si>
  <si>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</si>
  <si>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</si>
  <si>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</si>
  <si>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</si>
  <si>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</si>
  <si>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</si>
  <si>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</si>
  <si>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</si>
  <si>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</si>
  <si>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</si>
  <si>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</si>
  <si>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</si>
  <si>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</si>
  <si>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</si>
  <si>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</si>
  <si>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</si>
  <si>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</si>
  <si>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</si>
  <si>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</si>
  <si>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</si>
  <si>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</si>
  <si>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</si>
  <si>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</si>
  <si>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</si>
  <si>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</si>
  <si>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</si>
  <si>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</si>
  <si>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</si>
  <si>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</si>
  <si>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</si>
  <si>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</si>
  <si>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</si>
  <si>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</si>
  <si>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</si>
  <si>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</si>
  <si>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</si>
  <si>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</si>
  <si>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</si>
  <si>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</si>
  <si>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</si>
  <si>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</si>
  <si>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</si>
  <si>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</si>
  <si>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</si>
  <si>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</si>
  <si>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</si>
  <si>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</si>
  <si>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</si>
  <si>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</si>
  <si>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</si>
  <si>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</si>
  <si>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</si>
  <si>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</si>
  <si>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</si>
  <si>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</si>
  <si>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</si>
  <si>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</si>
  <si>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</si>
  <si>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</si>
  <si>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</si>
  <si>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</si>
  <si>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</si>
  <si>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</si>
  <si>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</si>
  <si>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</si>
  <si>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</si>
  <si>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</si>
  <si>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</si>
  <si>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</si>
  <si>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</si>
  <si>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</si>
  <si>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</si>
  <si>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</si>
  <si>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</si>
  <si>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</si>
  <si>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</si>
  <si>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</si>
  <si>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</si>
  <si>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</si>
  <si>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</si>
  <si>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</si>
  <si>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</si>
  <si>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</si>
  <si>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</si>
  <si>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</si>
  <si>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</si>
  <si>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</si>
  <si>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</si>
  <si>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</si>
  <si>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</si>
  <si>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</si>
  <si>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</si>
  <si>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</si>
  <si>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</si>
  <si>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</si>
  <si>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</si>
  <si>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</si>
  <si>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</si>
  <si>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</si>
  <si>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</si>
  <si>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</si>
  <si>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</si>
  <si>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</si>
  <si>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</si>
  <si>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</si>
  <si>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</si>
  <si>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</si>
  <si>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</si>
  <si>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</si>
  <si>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</si>
  <si>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</si>
  <si>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</si>
  <si>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</si>
  <si>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</si>
  <si>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</si>
  <si>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</si>
  <si>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</si>
  <si>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</si>
  <si>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</si>
  <si>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</si>
  <si>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</si>
  <si>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</si>
  <si>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</si>
  <si>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</si>
  <si>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</si>
  <si>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</si>
  <si>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</si>
  <si>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</si>
  <si>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</si>
  <si>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</si>
  <si>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</si>
  <si>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</si>
  <si>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</si>
  <si>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</si>
  <si>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</si>
  <si>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</si>
  <si>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</si>
  <si>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</si>
  <si>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</si>
  <si>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</si>
  <si>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</si>
  <si>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</si>
  <si>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</si>
  <si>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</si>
  <si>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</si>
  <si>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</si>
  <si>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</si>
  <si>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</si>
  <si>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</si>
  <si>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</si>
  <si>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</si>
  <si>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</si>
  <si>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</si>
  <si>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</si>
  <si>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</si>
  <si>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</si>
  <si>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</si>
  <si>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</si>
  <si>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</si>
  <si>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</si>
  <si>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</si>
  <si>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</si>
  <si>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</si>
  <si>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</si>
  <si>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</si>
  <si>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</si>
  <si>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</si>
  <si>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</si>
  <si>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</si>
  <si>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</si>
  <si>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</si>
  <si>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</si>
  <si>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</si>
  <si>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</si>
  <si>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</si>
  <si>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</si>
  <si>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</si>
  <si>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</si>
  <si>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</si>
  <si>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</si>
  <si>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</si>
  <si>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</si>
  <si>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</si>
  <si>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</si>
  <si>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</si>
  <si>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</si>
  <si>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</si>
  <si>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</si>
  <si>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</si>
  <si>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</si>
  <si>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</si>
  <si>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</si>
  <si>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</si>
  <si>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</si>
  <si>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</si>
  <si>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</si>
  <si>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</si>
  <si>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</si>
  <si>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</si>
  <si>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</si>
  <si>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</si>
  <si>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</si>
  <si>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</si>
  <si>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</si>
  <si>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</si>
  <si>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</si>
  <si>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</si>
  <si>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</si>
  <si>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</si>
  <si>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</si>
  <si>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</si>
  <si>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</si>
  <si>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</si>
  <si>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</si>
  <si>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</si>
  <si>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</si>
  <si>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</si>
  <si>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</si>
  <si>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</si>
  <si>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</si>
  <si>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</si>
  <si>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</si>
  <si>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</si>
  <si>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</si>
  <si>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</si>
  <si>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</si>
  <si>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</si>
  <si>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</si>
  <si>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</si>
  <si>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</si>
  <si>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</si>
  <si>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</si>
  <si>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</si>
  <si>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</si>
  <si>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</si>
  <si>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</si>
  <si>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</si>
  <si>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</si>
  <si>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</si>
  <si>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</si>
  <si>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</si>
  <si>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</si>
  <si>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</si>
  <si>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</si>
  <si>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</si>
  <si>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</si>
  <si>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</si>
  <si>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</si>
  <si>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</si>
  <si>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</si>
  <si>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</si>
  <si>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</si>
  <si>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</si>
  <si>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</si>
  <si>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</si>
  <si>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</si>
  <si>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</si>
  <si>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</si>
  <si>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</si>
  <si>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</si>
  <si>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</si>
  <si>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</si>
  <si>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</si>
  <si>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</si>
  <si>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</si>
  <si>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</si>
  <si>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</si>
  <si>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</si>
  <si>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</si>
  <si>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</si>
  <si>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</si>
  <si>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</si>
  <si>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</si>
  <si>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</si>
  <si>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</si>
  <si>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</si>
  <si>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</si>
  <si>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</si>
  <si>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</si>
  <si>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</si>
  <si>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</si>
  <si>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</si>
  <si>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</si>
  <si>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</si>
  <si>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</si>
  <si>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</si>
  <si>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</si>
  <si>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</si>
  <si>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</si>
  <si>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</si>
  <si>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</si>
  <si>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</si>
  <si>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</si>
  <si>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</si>
  <si>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</si>
  <si>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</si>
  <si>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</si>
  <si>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</si>
  <si>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</si>
  <si>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</si>
  <si>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</si>
  <si>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</si>
  <si>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</si>
  <si>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</si>
  <si>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</si>
  <si>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</si>
  <si>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</si>
  <si>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</si>
  <si>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</si>
  <si>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</si>
  <si>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</si>
  <si>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</si>
  <si>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</si>
  <si>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</si>
  <si>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</si>
  <si>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</si>
  <si>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</si>
  <si>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</si>
  <si>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</si>
  <si>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</si>
  <si>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</si>
  <si>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</si>
  <si>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</si>
  <si>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</si>
  <si>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</si>
  <si>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</si>
  <si>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</si>
  <si>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</si>
  <si>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</si>
  <si>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</si>
  <si>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</si>
  <si>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</si>
  <si>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</si>
  <si>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</si>
  <si>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</si>
  <si>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</si>
  <si>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</si>
  <si>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</si>
  <si>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</si>
  <si>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</si>
  <si>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</si>
  <si>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</si>
  <si>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</si>
  <si>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</si>
  <si>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</si>
  <si>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</si>
  <si>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</si>
  <si>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</si>
  <si>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</si>
  <si>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</si>
  <si>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</si>
  <si>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</si>
  <si>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</si>
  <si>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</si>
  <si>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</si>
  <si>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</si>
  <si>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</si>
  <si>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</si>
  <si>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</si>
  <si>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</si>
  <si>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</si>
  <si>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</si>
  <si>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</si>
  <si>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</si>
  <si>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</si>
  <si>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</si>
  <si>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</si>
  <si>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</si>
  <si>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</si>
  <si>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</si>
  <si>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</si>
  <si>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</si>
  <si>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</si>
  <si>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</si>
  <si>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</si>
  <si>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</si>
  <si>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</si>
  <si>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</si>
  <si>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</si>
  <si>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</si>
  <si>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</si>
  <si>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</si>
  <si>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</si>
  <si>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</si>
  <si>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</si>
  <si>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</si>
  <si>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</si>
  <si>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</si>
  <si>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</si>
  <si>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</si>
  <si>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</si>
  <si>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</si>
  <si>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</si>
  <si>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</si>
  <si>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</si>
  <si>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</si>
  <si>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</si>
  <si>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</si>
  <si>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</si>
  <si>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</si>
  <si>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</si>
  <si>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</si>
  <si>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</si>
  <si>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</si>
  <si>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</si>
  <si>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</si>
  <si>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</si>
  <si>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</si>
  <si>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</si>
  <si>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</si>
  <si>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</si>
  <si>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</si>
  <si>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</si>
  <si>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</si>
  <si>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</si>
  <si>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</si>
  <si>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</si>
  <si>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</si>
  <si>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</si>
  <si>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</si>
  <si>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</si>
  <si>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</si>
  <si>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</si>
  <si>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</si>
  <si>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</si>
  <si>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</si>
  <si>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</si>
  <si>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</si>
  <si>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</si>
  <si>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</si>
  <si>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</si>
  <si>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</si>
  <si>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</si>
  <si>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</si>
  <si>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</si>
  <si>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</si>
  <si>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</si>
  <si>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</si>
  <si>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</si>
  <si>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</si>
  <si>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</si>
  <si>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</si>
  <si>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</si>
  <si>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</si>
  <si>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</si>
  <si>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</si>
  <si>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</si>
  <si>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</si>
  <si>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</si>
  <si>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</si>
  <si>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</si>
  <si>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</si>
  <si>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</si>
  <si>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</si>
  <si>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</si>
  <si>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</si>
  <si>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</si>
  <si>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</si>
  <si>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</si>
  <si>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</si>
  <si>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</si>
  <si>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</si>
  <si>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</si>
  <si>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</si>
  <si>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</si>
  <si>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</si>
  <si>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</si>
  <si>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</si>
  <si>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</si>
  <si>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</si>
  <si>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</si>
  <si>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</si>
  <si>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</si>
  <si>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</si>
  <si>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</si>
  <si>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</si>
  <si>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</si>
  <si>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</si>
  <si>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</si>
  <si>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</si>
  <si>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</si>
  <si>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</si>
  <si>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</si>
  <si>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</si>
  <si>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</si>
  <si>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</si>
  <si>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</si>
  <si>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</si>
  <si>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</si>
  <si>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</si>
  <si>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</si>
  <si>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</si>
  <si>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</si>
  <si>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</si>
  <si>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</si>
  <si>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</si>
  <si>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</si>
  <si>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</si>
  <si>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</si>
  <si>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</si>
  <si>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</si>
  <si>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</si>
  <si>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</si>
  <si>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</si>
  <si>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</si>
  <si>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</si>
  <si>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</si>
  <si>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</si>
  <si>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</si>
  <si>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</si>
  <si>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</si>
  <si>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</si>
  <si>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</si>
  <si>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</si>
  <si>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</si>
  <si>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</si>
  <si>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</si>
  <si>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</si>
  <si>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</si>
  <si>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</si>
  <si>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</si>
  <si>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</si>
  <si>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</si>
  <si>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</si>
  <si>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</si>
  <si>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</si>
  <si>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</si>
  <si>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</si>
  <si>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</si>
  <si>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</si>
  <si>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</si>
  <si>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</si>
  <si>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</si>
  <si>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</si>
  <si>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</si>
  <si>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</si>
  <si>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</si>
  <si>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</si>
  <si>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</si>
  <si>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</si>
  <si>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</si>
  <si>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</si>
  <si>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</si>
  <si>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</si>
  <si>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</si>
  <si>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</si>
  <si>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</si>
  <si>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</si>
  <si>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</si>
  <si>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</si>
  <si>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</si>
  <si>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</si>
  <si>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</si>
  <si>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</si>
  <si>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</si>
  <si>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</si>
  <si>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</si>
  <si>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</si>
  <si>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</si>
  <si>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</si>
  <si>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</si>
  <si>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</si>
  <si>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</si>
  <si>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</si>
  <si>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</si>
  <si>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</si>
  <si>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</si>
  <si>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</si>
  <si>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</si>
  <si>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</si>
  <si>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</si>
  <si>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</si>
  <si>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</si>
  <si>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</si>
  <si>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</si>
  <si>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</si>
  <si>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</si>
  <si>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</si>
  <si>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</si>
  <si>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</si>
  <si>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</si>
  <si>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</si>
  <si>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</si>
  <si>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</si>
  <si>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</si>
  <si>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</si>
  <si>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</si>
  <si>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</si>
  <si>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</si>
  <si>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</si>
  <si>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</si>
  <si>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</si>
  <si>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</si>
  <si>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</si>
  <si>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</si>
  <si>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</si>
  <si>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</si>
  <si>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</si>
  <si>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</si>
  <si>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</si>
  <si>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</si>
  <si>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</si>
  <si>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</si>
  <si>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</si>
  <si>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</si>
  <si>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</si>
  <si>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</si>
  <si>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</si>
  <si>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</si>
  <si>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</si>
  <si>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</si>
  <si>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</si>
  <si>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</si>
  <si>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</si>
  <si>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</si>
  <si>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</si>
  <si>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</si>
  <si>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</si>
  <si>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</si>
  <si>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</si>
  <si>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</si>
  <si>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</si>
  <si>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</si>
  <si>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</si>
  <si>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</si>
  <si>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</si>
  <si>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</si>
  <si>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</si>
  <si>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</si>
  <si>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</si>
  <si>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</si>
  <si>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</si>
  <si>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</si>
  <si>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</si>
  <si>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</si>
  <si>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</si>
  <si>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</si>
  <si>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</si>
  <si>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</si>
  <si>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</si>
  <si>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</si>
  <si>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</si>
  <si>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</si>
  <si>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</si>
  <si>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</si>
  <si>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</si>
  <si>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</si>
  <si>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</si>
  <si>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</si>
  <si>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</si>
  <si>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</si>
  <si>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</si>
  <si>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</si>
  <si>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</si>
  <si>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</si>
  <si>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</si>
  <si>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</si>
  <si>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</si>
  <si>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</si>
  <si>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</si>
  <si>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</si>
  <si>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</si>
  <si>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</si>
  <si>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</si>
  <si>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</si>
  <si>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</si>
  <si>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</si>
  <si>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</si>
  <si>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</si>
  <si>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</si>
  <si>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</si>
  <si>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</si>
  <si>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</si>
  <si>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</si>
  <si>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</si>
  <si>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</si>
  <si>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</si>
  <si>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</si>
  <si>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</si>
  <si>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</si>
  <si>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</si>
  <si>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</si>
  <si>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</si>
  <si>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</si>
  <si>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</si>
  <si>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</si>
  <si>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</si>
  <si>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</si>
  <si>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</si>
  <si>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</si>
  <si>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</si>
  <si>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</si>
  <si>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</si>
  <si>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</si>
  <si>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</si>
  <si>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</si>
  <si>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</si>
  <si>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</si>
  <si>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</si>
  <si>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</si>
  <si>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</si>
  <si>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</si>
  <si>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</si>
  <si>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</si>
  <si>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</si>
  <si>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</si>
  <si>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</si>
  <si>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</si>
  <si>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</si>
  <si>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</si>
  <si>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</si>
  <si>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</si>
  <si>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</si>
  <si>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</si>
  <si>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</si>
  <si>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</si>
  <si>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</si>
  <si>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</si>
  <si>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</si>
  <si>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</si>
  <si>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</si>
  <si>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</si>
  <si>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</si>
  <si>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</si>
  <si>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</si>
  <si>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</si>
  <si>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</si>
  <si>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</si>
  <si>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</si>
  <si>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</si>
  <si>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</si>
  <si>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</si>
  <si>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</si>
  <si>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</si>
  <si>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</si>
  <si>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</si>
  <si>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</si>
  <si>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</si>
  <si>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</si>
  <si>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</si>
  <si>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</si>
  <si>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</si>
  <si>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</si>
  <si>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</si>
  <si>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</si>
  <si>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</si>
  <si>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</si>
  <si>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</si>
  <si>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</si>
  <si>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</si>
  <si>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</si>
  <si>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</si>
  <si>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</si>
  <si>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</si>
  <si>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</si>
  <si>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</si>
  <si>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</si>
  <si>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</si>
  <si>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</si>
  <si>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</si>
  <si>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</si>
  <si>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</si>
  <si>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</si>
  <si>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</si>
  <si>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</si>
  <si>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</si>
  <si>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</si>
  <si>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</si>
  <si>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</si>
  <si>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</si>
  <si>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</si>
  <si>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</si>
  <si>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</si>
  <si>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</si>
  <si>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</si>
  <si>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</si>
  <si>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</si>
  <si>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</si>
  <si>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</si>
  <si>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</si>
  <si>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</si>
  <si>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</si>
  <si>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</si>
  <si>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</si>
  <si>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</si>
  <si>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</si>
  <si>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</si>
  <si>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</si>
  <si>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</si>
  <si>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</si>
  <si>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</si>
  <si>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</si>
  <si>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</si>
  <si>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</si>
  <si>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</si>
  <si>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</si>
  <si>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</si>
  <si>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</si>
  <si>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</si>
  <si>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</si>
  <si>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</si>
  <si>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</si>
  <si>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</si>
  <si>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</si>
  <si>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</si>
  <si>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</si>
  <si>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</si>
  <si>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</si>
  <si>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</si>
  <si>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</si>
  <si>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</si>
  <si>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</si>
  <si>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</si>
  <si>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</si>
  <si>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</si>
  <si>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</si>
  <si>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</si>
  <si>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</si>
  <si>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</si>
  <si>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</si>
  <si>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</si>
  <si>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</si>
  <si>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</si>
  <si>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</si>
  <si>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</si>
  <si>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</si>
  <si>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</si>
  <si>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</si>
  <si>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</si>
  <si>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</si>
  <si>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</si>
  <si>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</si>
  <si>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</si>
  <si>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</si>
  <si>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</si>
  <si>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</si>
  <si>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</si>
  <si>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</si>
  <si>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</si>
  <si>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</si>
  <si>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</si>
  <si>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</si>
  <si>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</si>
  <si>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</si>
  <si>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</si>
  <si>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</si>
  <si>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</si>
  <si>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</si>
  <si>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</si>
  <si>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</si>
  <si>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</si>
  <si>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</si>
  <si>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</si>
  <si>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</si>
  <si>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</si>
  <si>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</si>
  <si>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</si>
  <si>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</si>
  <si>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</si>
  <si>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</si>
  <si>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</si>
  <si>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</si>
  <si>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</si>
  <si>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</si>
  <si>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</si>
  <si>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</si>
  <si>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</si>
  <si>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</si>
  <si>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</si>
  <si>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</si>
  <si>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</si>
  <si>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</si>
  <si>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</si>
  <si>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</si>
  <si>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</si>
  <si>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</si>
  <si>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</si>
  <si>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</si>
  <si>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</si>
  <si>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</si>
  <si>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</si>
  <si>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</si>
  <si>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</si>
  <si>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</si>
  <si>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</si>
  <si>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</si>
  <si>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</si>
  <si>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</si>
  <si>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</si>
  <si>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</si>
  <si>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</si>
  <si>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</si>
  <si>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</si>
  <si>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</si>
  <si>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</si>
  <si>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</si>
  <si>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</si>
  <si>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</si>
  <si>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</si>
  <si>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</si>
  <si>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</si>
  <si>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</si>
  <si>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</si>
  <si>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</si>
  <si>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</si>
  <si>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</si>
  <si>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</si>
  <si>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</si>
  <si>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</si>
  <si>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</si>
  <si>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</si>
  <si>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</si>
  <si>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</si>
  <si>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</si>
  <si>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</si>
  <si>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</si>
  <si>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</si>
  <si>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</si>
  <si>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</si>
  <si>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</si>
  <si>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</si>
  <si>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</si>
  <si>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</si>
  <si>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</si>
  <si>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</si>
  <si>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</si>
  <si>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</si>
  <si>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</si>
  <si>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</si>
  <si>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</si>
  <si>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</si>
  <si>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</si>
  <si>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</si>
  <si>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</si>
  <si>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</si>
  <si>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</si>
  <si>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</si>
  <si>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</si>
  <si>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</si>
  <si>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</si>
  <si>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</si>
  <si>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</si>
  <si>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</si>
  <si>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</si>
  <si>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</si>
  <si>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</si>
  <si>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</si>
  <si>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</si>
  <si>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</si>
  <si>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</si>
  <si>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</si>
  <si>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</si>
  <si>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</si>
  <si>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</si>
  <si>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</si>
  <si>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</si>
  <si>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</si>
  <si>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</si>
  <si>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</si>
  <si>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</si>
  <si>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</si>
  <si>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</si>
  <si>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</si>
  <si>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</si>
  <si>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</si>
  <si>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</si>
  <si>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</si>
  <si>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</si>
  <si>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</si>
  <si>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</si>
  <si>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</si>
  <si>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</si>
  <si>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</si>
  <si>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</si>
  <si>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</si>
  <si>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</si>
  <si>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</si>
  <si>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</si>
  <si>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</si>
  <si>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</si>
  <si>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</si>
  <si>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</si>
  <si>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</si>
  <si>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</si>
  <si>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</si>
  <si>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</si>
  <si>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</si>
  <si>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</si>
  <si>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</si>
  <si>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</si>
  <si>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</si>
  <si>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</si>
  <si>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</si>
  <si>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</si>
  <si>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</si>
  <si>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</si>
  <si>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</si>
  <si>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</si>
  <si>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</si>
  <si>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</si>
  <si>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</si>
  <si>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</si>
  <si>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</si>
  <si>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</si>
  <si>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</si>
  <si>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</si>
  <si>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</si>
  <si>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</si>
  <si>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</si>
  <si>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</si>
  <si>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</si>
  <si>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</si>
  <si>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</si>
  <si>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</si>
  <si>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</si>
  <si>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</si>
  <si>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</si>
  <si>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</si>
  <si>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</si>
  <si>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</si>
  <si>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</si>
  <si>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</si>
  <si>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</si>
  <si>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</si>
  <si>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</si>
  <si>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</si>
  <si>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</si>
  <si>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</si>
  <si>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</si>
  <si>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</si>
  <si>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</si>
  <si>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</si>
  <si>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</si>
  <si>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</si>
  <si>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</si>
  <si>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</si>
  <si>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</si>
  <si>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</si>
  <si>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</si>
  <si>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</si>
  <si>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</si>
  <si>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</si>
  <si>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</si>
  <si>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</si>
  <si>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</si>
  <si>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</si>
  <si>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</si>
  <si>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</si>
  <si>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</si>
  <si>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</si>
  <si>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</si>
  <si>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</si>
  <si>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</si>
  <si>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</si>
  <si>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</si>
  <si>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</si>
  <si>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</si>
  <si>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</si>
  <si>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</si>
  <si>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</si>
  <si>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</si>
  <si>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</si>
  <si>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</si>
  <si>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</si>
  <si>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</si>
  <si>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</si>
  <si>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</si>
  <si>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</si>
  <si>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</si>
  <si>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</si>
  <si>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</si>
  <si>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</si>
  <si>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</si>
  <si>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</si>
  <si>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</si>
  <si>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</si>
  <si>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</si>
  <si>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</si>
  <si>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</si>
  <si>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</si>
  <si>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</si>
  <si>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</si>
  <si>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</si>
  <si>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</si>
  <si>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</si>
  <si>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</si>
  <si>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</si>
  <si>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</si>
  <si>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</si>
  <si>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</si>
  <si>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</si>
  <si>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</si>
  <si>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</si>
  <si>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</si>
  <si>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</si>
  <si>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</si>
  <si>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</si>
  <si>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</si>
  <si>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</si>
  <si>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</si>
  <si>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</si>
  <si>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</si>
  <si>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</si>
  <si>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</si>
  <si>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</si>
  <si>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</si>
  <si>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</si>
  <si>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</si>
  <si>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</si>
  <si>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</si>
  <si>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</si>
  <si>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</si>
  <si>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</si>
  <si>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</si>
  <si>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</si>
  <si>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</si>
  <si>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</si>
  <si>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</si>
  <si>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</si>
  <si>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</si>
  <si>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</si>
  <si>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</si>
  <si>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</si>
  <si>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</si>
  <si>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</si>
  <si>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</si>
  <si>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</si>
  <si>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</si>
  <si>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</si>
  <si>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</si>
  <si>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</si>
  <si>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</si>
  <si>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</si>
  <si>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</si>
  <si>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</si>
  <si>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</si>
  <si>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</si>
  <si>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</si>
  <si>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</si>
  <si>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</si>
  <si>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</si>
  <si>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</si>
  <si>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</si>
  <si>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</si>
  <si>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</si>
  <si>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</si>
  <si>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</si>
  <si>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</si>
  <si>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</si>
  <si>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</si>
  <si>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</si>
  <si>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</si>
  <si>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</si>
  <si>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</si>
  <si>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</si>
  <si>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</si>
  <si>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</si>
  <si>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</si>
  <si>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</si>
  <si>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</si>
  <si>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</si>
  <si>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</si>
  <si>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</si>
  <si>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</si>
  <si>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</si>
  <si>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</si>
  <si>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</si>
  <si>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</si>
  <si>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</si>
  <si>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</si>
  <si>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</si>
  <si>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</si>
  <si>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</si>
  <si>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</si>
  <si>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</si>
  <si>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</si>
  <si>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</si>
  <si>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</si>
  <si>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</si>
  <si>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</si>
  <si>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</si>
  <si>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</si>
  <si>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</si>
  <si>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</si>
  <si>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</si>
  <si>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</si>
  <si>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</si>
  <si>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</si>
  <si>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</si>
  <si>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</si>
  <si>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</si>
  <si>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</si>
  <si>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</si>
  <si>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</si>
  <si>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</si>
  <si>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</si>
  <si>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</si>
  <si>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</si>
  <si>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</si>
  <si>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</si>
  <si>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</si>
  <si>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</si>
  <si>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</si>
  <si>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</si>
  <si>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</si>
  <si>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</si>
  <si>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</si>
  <si>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</si>
  <si>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</si>
  <si>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</si>
  <si>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</si>
  <si>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</si>
  <si>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</si>
  <si>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</si>
  <si>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</si>
  <si>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</si>
  <si>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</si>
  <si>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</si>
  <si>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</si>
  <si>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</si>
  <si>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</si>
  <si>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</si>
  <si>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</si>
  <si>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</si>
  <si>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</si>
  <si>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</si>
  <si>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</si>
  <si>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</si>
  <si>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</si>
  <si>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</si>
  <si>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</si>
  <si>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</si>
  <si>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</si>
  <si>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</si>
  <si>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</si>
  <si>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</si>
  <si>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</si>
  <si>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</si>
  <si>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</si>
  <si>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</si>
  <si>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</si>
  <si>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</si>
  <si>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</si>
  <si>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</si>
  <si>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</si>
  <si>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</si>
  <si>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</si>
  <si>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</si>
  <si>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</si>
  <si>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</si>
  <si>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</si>
  <si>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</si>
  <si>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</si>
  <si>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</si>
  <si>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</si>
  <si>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</si>
  <si>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</si>
  <si>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</si>
  <si>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</si>
  <si>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</si>
  <si>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</si>
  <si>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</si>
  <si>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</si>
  <si>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</si>
  <si>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</si>
  <si>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</si>
  <si>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</si>
  <si>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</si>
  <si>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</si>
  <si>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</si>
  <si>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</si>
  <si>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</si>
  <si>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</si>
  <si>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</si>
  <si>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</si>
  <si>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</si>
  <si>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</si>
  <si>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</si>
  <si>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</si>
  <si>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</si>
  <si>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</si>
  <si>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</si>
  <si>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</si>
  <si>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</si>
  <si>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</si>
  <si>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</si>
  <si>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</si>
  <si>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</si>
  <si>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</si>
  <si>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</si>
  <si>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</si>
  <si>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</si>
  <si>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</si>
  <si>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</si>
  <si>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</si>
  <si>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</si>
  <si>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</si>
  <si>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</si>
  <si>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</si>
  <si>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</si>
  <si>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</si>
  <si>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</si>
  <si>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</si>
  <si>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</si>
  <si>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</si>
  <si>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</si>
  <si>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</si>
  <si>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</si>
  <si>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</si>
  <si>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</si>
  <si>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</si>
  <si>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</si>
  <si>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</si>
  <si>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</si>
  <si>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</si>
  <si>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</si>
  <si>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</si>
  <si>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</si>
  <si>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</si>
  <si>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</si>
  <si>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</si>
  <si>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</si>
  <si>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</si>
  <si>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</si>
  <si>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</si>
  <si>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</si>
  <si>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</si>
  <si>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</si>
  <si>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</si>
  <si>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</si>
  <si>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</si>
  <si>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</si>
  <si>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</si>
  <si>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</si>
  <si>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</si>
  <si>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</si>
  <si>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</si>
  <si>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</si>
  <si>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</si>
  <si>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</si>
  <si>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</si>
  <si>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</si>
  <si>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</si>
  <si>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</si>
  <si>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</si>
  <si>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</si>
  <si>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</si>
  <si>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</si>
  <si>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</si>
  <si>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</si>
  <si>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</si>
  <si>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</si>
  <si>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</si>
  <si>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</si>
  <si>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</si>
  <si>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</si>
  <si>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</si>
  <si>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</si>
  <si>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</si>
  <si>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</si>
  <si>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</si>
  <si>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</si>
  <si>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</si>
  <si>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</si>
  <si>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</si>
  <si>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</si>
  <si>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</si>
  <si>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</si>
  <si>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</si>
  <si>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</si>
  <si>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</si>
  <si>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</si>
  <si>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</si>
  <si>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</si>
  <si>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</si>
  <si>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</si>
  <si>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</si>
  <si>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</si>
  <si>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</si>
  <si>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</si>
  <si>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</si>
  <si>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</si>
  <si>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</si>
  <si>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</si>
  <si>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</si>
  <si>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</si>
  <si>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</si>
  <si>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</si>
  <si>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</si>
  <si>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</si>
  <si>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</si>
  <si>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</si>
  <si>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</si>
  <si>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</si>
  <si>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</si>
  <si>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</si>
  <si>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</si>
  <si>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</si>
  <si>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</si>
  <si>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</si>
  <si>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</si>
  <si>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</si>
  <si>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</si>
  <si>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</si>
  <si>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</si>
  <si>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</si>
  <si>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</si>
  <si>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</si>
  <si>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</si>
  <si>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</si>
  <si>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</si>
  <si>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</si>
  <si>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</si>
  <si>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</si>
  <si>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</si>
  <si>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</si>
  <si>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</si>
  <si>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</si>
  <si>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</si>
  <si>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</si>
  <si>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</si>
  <si>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</si>
  <si>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</si>
  <si>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</si>
  <si>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</si>
  <si>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</si>
  <si>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</si>
  <si>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</si>
  <si>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</si>
  <si>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</si>
  <si>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</si>
  <si>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</si>
  <si>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</si>
  <si>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</si>
  <si>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</si>
  <si>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</si>
  <si>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</si>
  <si>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</si>
  <si>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</si>
  <si>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</si>
  <si>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</si>
  <si>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</si>
  <si>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</si>
  <si>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</si>
  <si>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</si>
  <si>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</si>
  <si>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</si>
  <si>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</si>
  <si>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</si>
  <si>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</si>
  <si>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</si>
  <si>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</si>
  <si>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</si>
  <si>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</si>
  <si>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</si>
  <si>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</si>
  <si>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</si>
  <si>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</si>
  <si>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</si>
  <si>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</si>
  <si>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</si>
  <si>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</si>
  <si>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</si>
  <si>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</si>
  <si>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</si>
  <si>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</si>
  <si>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</si>
  <si>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</si>
  <si>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</si>
  <si>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</si>
  <si>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</si>
  <si>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</si>
  <si>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</si>
  <si>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</si>
  <si>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</si>
  <si>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</si>
  <si>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</si>
  <si>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</si>
  <si>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</si>
  <si>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</si>
  <si>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</si>
  <si>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</si>
  <si>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</si>
  <si>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</si>
  <si>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</si>
  <si>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</si>
  <si>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</si>
  <si>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</si>
  <si>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</si>
  <si>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</si>
  <si>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</si>
  <si>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</si>
  <si>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</si>
  <si>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</si>
  <si>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</si>
  <si>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</si>
  <si>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</si>
  <si>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</si>
  <si>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</si>
  <si>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</si>
  <si>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</si>
  <si>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</si>
  <si>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</si>
  <si>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</si>
  <si>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</si>
  <si>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</si>
  <si>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</si>
  <si>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</si>
  <si>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</si>
  <si>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</si>
  <si>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</si>
  <si>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</si>
  <si>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</si>
  <si>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</si>
  <si>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</si>
  <si>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</si>
  <si>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</si>
  <si>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</si>
  <si>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</si>
  <si>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</si>
  <si>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</si>
  <si>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</si>
  <si>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</si>
  <si>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</si>
  <si>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</si>
  <si>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</si>
  <si>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</si>
  <si>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</si>
  <si>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</si>
  <si>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</si>
  <si>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</si>
  <si>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</si>
  <si>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</si>
  <si>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</si>
  <si>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</si>
  <si>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</si>
  <si>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</si>
  <si>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</si>
  <si>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</si>
  <si>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</si>
  <si>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</si>
  <si>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</si>
  <si>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</si>
  <si>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</si>
  <si>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</si>
  <si>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</si>
  <si>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</si>
  <si>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</si>
  <si>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</si>
  <si>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</si>
  <si>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</si>
  <si>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</si>
  <si>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</si>
  <si>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</si>
  <si>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</si>
  <si>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</si>
  <si>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</si>
  <si>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</si>
  <si>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</si>
  <si>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</si>
  <si>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</si>
  <si>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</si>
  <si>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</si>
  <si>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</si>
  <si>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</si>
  <si>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</si>
  <si>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</si>
  <si>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</si>
  <si>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</si>
  <si>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</si>
  <si>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</si>
  <si>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</si>
  <si>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</si>
  <si>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</si>
  <si>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</si>
  <si>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</si>
  <si>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</si>
  <si>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</si>
  <si>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</si>
  <si>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</si>
  <si>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</si>
  <si>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</si>
  <si>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</si>
  <si>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</si>
  <si>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</si>
  <si>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</si>
  <si>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</si>
  <si>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</si>
  <si>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</si>
  <si>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</si>
  <si>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</si>
  <si>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</si>
  <si>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</si>
  <si>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</si>
  <si>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</si>
  <si>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</si>
  <si>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</si>
  <si>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</si>
  <si>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</si>
  <si>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</si>
  <si>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</si>
  <si>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</si>
  <si>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</si>
  <si>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</si>
  <si>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</si>
  <si>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</si>
  <si>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</si>
  <si>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</si>
  <si>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</si>
  <si>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</si>
  <si>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</si>
  <si>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</si>
  <si>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</si>
  <si>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</si>
  <si>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</si>
  <si>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</si>
  <si>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</si>
  <si>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</si>
  <si>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</si>
  <si>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</si>
  <si>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</si>
  <si>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</si>
  <si>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</si>
  <si>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</si>
  <si>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</si>
  <si>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</si>
  <si>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</si>
  <si>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</si>
  <si>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</si>
  <si>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</si>
  <si>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</si>
  <si>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</si>
  <si>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</si>
  <si>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</si>
  <si>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</si>
  <si>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</si>
  <si>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</si>
  <si>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</si>
  <si>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</si>
  <si>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</si>
  <si>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</si>
  <si>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</si>
  <si>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</si>
  <si>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</si>
  <si>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</si>
  <si>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</si>
  <si>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</si>
  <si>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</si>
  <si>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</si>
  <si>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</si>
  <si>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</si>
  <si>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</si>
  <si>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</si>
  <si>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</si>
  <si>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</si>
  <si>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</si>
  <si>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</si>
  <si>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</si>
  <si>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</si>
  <si>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</si>
  <si>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</si>
  <si>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</si>
  <si>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</si>
  <si>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</si>
  <si>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</si>
  <si>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</si>
  <si>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</si>
  <si>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</si>
  <si>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</si>
  <si>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</si>
  <si>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</si>
  <si>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</si>
  <si>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</si>
  <si>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</si>
  <si>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</si>
  <si>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</si>
  <si>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</si>
  <si>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</si>
  <si>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</si>
  <si>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</si>
  <si>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</si>
  <si>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</si>
  <si>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</si>
  <si>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</si>
  <si>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</si>
  <si>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</si>
  <si>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</si>
  <si>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</si>
  <si>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</si>
  <si>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</si>
  <si>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</si>
  <si>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</si>
  <si>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</si>
  <si>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</si>
  <si>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</si>
  <si>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</si>
  <si>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</si>
  <si>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</si>
  <si>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</si>
  <si>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</si>
  <si>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</si>
  <si>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</si>
  <si>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</si>
  <si>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</si>
  <si>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</si>
  <si>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</si>
  <si>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</si>
  <si>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</si>
  <si>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</si>
  <si>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</si>
  <si>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</si>
  <si>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</si>
  <si>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</si>
  <si>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</si>
  <si>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</si>
  <si>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</si>
  <si>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</si>
  <si>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</si>
  <si>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</si>
  <si>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</si>
  <si>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</si>
  <si>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</si>
  <si>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</si>
  <si>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</si>
  <si>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</si>
  <si>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</si>
  <si>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</si>
  <si>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</si>
  <si>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</si>
  <si>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</si>
  <si>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</si>
  <si>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</si>
  <si>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</si>
  <si>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</si>
  <si>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</si>
  <si>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</si>
  <si>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</si>
  <si>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</si>
  <si>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</si>
  <si>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</si>
  <si>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</si>
  <si>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</si>
  <si>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</si>
  <si>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</si>
  <si>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</si>
  <si>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</si>
  <si>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</si>
  <si>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</si>
  <si>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</si>
  <si>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</si>
  <si>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</si>
  <si>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</si>
  <si>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</si>
  <si>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</si>
  <si>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</si>
  <si>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</si>
  <si>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</si>
  <si>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</si>
  <si>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</si>
  <si>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</si>
  <si>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</si>
  <si>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</si>
  <si>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</si>
  <si>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</si>
  <si>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</si>
  <si>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</si>
  <si>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</si>
  <si>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</si>
  <si>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</si>
  <si>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</si>
  <si>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</si>
  <si>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</si>
  <si>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</si>
  <si>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</si>
  <si>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</si>
  <si>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</si>
  <si>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</si>
  <si>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</si>
  <si>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</si>
  <si>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</si>
  <si>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</si>
  <si>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</si>
  <si>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</si>
  <si>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</si>
  <si>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</si>
  <si>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</si>
  <si>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</si>
  <si>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</si>
  <si>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</si>
  <si>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</si>
  <si>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</si>
  <si>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</si>
  <si>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</si>
  <si>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</si>
  <si>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</si>
  <si>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</si>
  <si>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</si>
  <si>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</si>
  <si>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</si>
  <si>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</si>
  <si>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</si>
  <si>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</si>
  <si>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</si>
  <si>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</si>
  <si>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</si>
  <si>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</si>
  <si>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</si>
  <si>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</si>
  <si>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</si>
  <si>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</si>
  <si>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</si>
  <si>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</si>
  <si>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</si>
  <si>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</si>
  <si>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</si>
  <si>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</si>
  <si>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</si>
  <si>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</si>
  <si>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</si>
  <si>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</si>
  <si>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</si>
  <si>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</si>
  <si>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</si>
  <si>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</si>
  <si>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</si>
  <si>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</si>
  <si>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</si>
  <si>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</si>
  <si>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</si>
  <si>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</si>
  <si>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</si>
  <si>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</si>
  <si>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</si>
  <si>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</si>
  <si>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</si>
  <si>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</si>
  <si>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</si>
  <si>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</si>
  <si>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</si>
  <si>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</si>
  <si>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</si>
  <si>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</si>
  <si>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</si>
  <si>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</si>
  <si>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</si>
  <si>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</si>
  <si>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</si>
  <si>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</si>
  <si>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</si>
  <si>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</si>
  <si>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</si>
  <si>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</si>
  <si>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</si>
  <si>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</si>
  <si>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</si>
  <si>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</si>
  <si>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</si>
  <si>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</si>
  <si>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</si>
  <si>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</si>
  <si>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</si>
  <si>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</si>
  <si>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</si>
  <si>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</si>
  <si>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</si>
  <si>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</si>
  <si>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</si>
  <si>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</si>
  <si>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</si>
  <si>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</si>
  <si>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</si>
  <si>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</si>
  <si>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</si>
  <si>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</si>
  <si>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</si>
  <si>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</si>
  <si>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</si>
  <si>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</si>
  <si>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</si>
  <si>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</si>
  <si>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</si>
  <si>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</si>
  <si>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</si>
  <si>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</si>
  <si>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</si>
  <si>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</si>
  <si>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</si>
  <si>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</si>
  <si>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</si>
  <si>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</si>
  <si>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</si>
  <si>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</si>
  <si>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</si>
  <si>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</si>
  <si>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</si>
  <si>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</si>
  <si>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</si>
  <si>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</si>
  <si>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</si>
  <si>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</si>
  <si>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</si>
  <si>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</si>
  <si>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</si>
  <si>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</si>
  <si>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</si>
  <si>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</si>
  <si>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</si>
  <si>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</si>
  <si>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</si>
  <si>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</si>
  <si>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</si>
  <si>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</si>
  <si>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</si>
  <si>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</si>
  <si>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</si>
  <si>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</si>
  <si>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</si>
  <si>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</si>
  <si>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</si>
  <si>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</si>
  <si>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</si>
  <si>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</si>
  <si>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</si>
  <si>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</si>
  <si>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</si>
  <si>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</si>
  <si>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</si>
  <si>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</si>
  <si>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</si>
  <si>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</si>
  <si>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</si>
  <si>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</si>
  <si>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</si>
  <si>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</si>
  <si>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</si>
  <si>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</si>
  <si>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</si>
  <si>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</si>
  <si>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</si>
  <si>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</si>
  <si>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</si>
  <si>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</si>
  <si>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</si>
  <si>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</si>
  <si>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</si>
  <si>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</si>
  <si>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</si>
  <si>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</si>
  <si>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</si>
  <si>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</si>
  <si>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</si>
  <si>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</si>
  <si>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</si>
  <si>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</si>
  <si>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</si>
  <si>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</si>
  <si>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</si>
  <si>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</si>
  <si>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</si>
  <si>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</si>
  <si>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</si>
  <si>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</si>
  <si>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</si>
  <si>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</si>
  <si>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</si>
  <si>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</si>
  <si>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</si>
  <si>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</si>
  <si>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</si>
  <si>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</si>
  <si>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</si>
  <si>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</si>
  <si>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</si>
  <si>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</si>
  <si>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</si>
  <si>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</si>
  <si>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</si>
  <si>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</si>
  <si>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</si>
  <si>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</si>
  <si>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</si>
  <si>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</si>
  <si>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</si>
  <si>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</si>
  <si>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</si>
  <si>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</si>
  <si>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</si>
  <si>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</si>
  <si>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</si>
  <si>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</si>
  <si>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</si>
  <si>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</si>
  <si>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</si>
  <si>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</si>
  <si>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</si>
  <si>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</si>
  <si>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</si>
  <si>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</si>
  <si>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</si>
  <si>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</si>
  <si>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</si>
  <si>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</si>
  <si>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</si>
  <si>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</si>
  <si>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</si>
  <si>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</si>
  <si>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</si>
  <si>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</si>
  <si>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</si>
  <si>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</si>
  <si>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</si>
  <si>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</si>
  <si>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</si>
  <si>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</si>
  <si>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</si>
  <si>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</si>
  <si>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</si>
  <si>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</si>
  <si>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</si>
  <si>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</si>
  <si>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</si>
  <si>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</si>
  <si>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</si>
  <si>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</si>
  <si>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</si>
  <si>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</si>
  <si>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</si>
  <si>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</si>
  <si>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</si>
  <si>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</si>
  <si>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</si>
  <si>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</si>
  <si>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</si>
  <si>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</si>
  <si>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</si>
  <si>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</si>
  <si>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</si>
  <si>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</si>
  <si>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</si>
  <si>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</si>
  <si>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</si>
  <si>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</si>
  <si>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</si>
  <si>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</si>
  <si>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</si>
  <si>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</si>
  <si>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</si>
  <si>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</si>
  <si>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</si>
  <si>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</si>
  <si>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</si>
  <si>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</si>
  <si>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</si>
  <si>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</si>
  <si>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</si>
  <si>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</si>
  <si>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</si>
  <si>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</si>
  <si>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</si>
  <si>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</si>
  <si>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</si>
  <si>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</si>
  <si>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</si>
  <si>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</si>
  <si>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</si>
  <si>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</si>
  <si>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</si>
  <si>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</si>
  <si>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</si>
  <si>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</si>
  <si>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</si>
  <si>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</si>
  <si>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</si>
  <si>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</si>
  <si>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</si>
  <si>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</si>
  <si>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</si>
  <si>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</si>
  <si>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</si>
  <si>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</si>
  <si>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</si>
  <si>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</si>
  <si>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</si>
  <si>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</si>
  <si>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</si>
  <si>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</si>
  <si>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</si>
  <si>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</si>
  <si>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</si>
  <si>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</si>
  <si>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</si>
  <si>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</si>
  <si>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</si>
  <si>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</si>
  <si>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</si>
  <si>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</si>
  <si>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</si>
  <si>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</si>
  <si>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</si>
  <si>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</si>
  <si>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</si>
  <si>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</si>
  <si>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</si>
  <si>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</si>
  <si>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</si>
  <si>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</si>
  <si>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</si>
  <si>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</si>
  <si>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</si>
  <si>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</si>
  <si>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</si>
  <si>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</si>
  <si>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</si>
  <si>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</si>
  <si>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</si>
  <si>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</si>
  <si>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</si>
  <si>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</si>
  <si>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</si>
  <si>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</si>
  <si>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</si>
  <si>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</si>
  <si>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</si>
  <si>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</si>
  <si>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</si>
  <si>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</si>
  <si>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</si>
  <si>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</si>
  <si>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</si>
  <si>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</si>
  <si>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</si>
  <si>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</si>
  <si>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</si>
  <si>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</si>
  <si>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</si>
  <si>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</si>
  <si>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</si>
  <si>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</si>
  <si>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</si>
  <si>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</si>
  <si>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</si>
  <si>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</si>
  <si>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</si>
  <si>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</si>
  <si>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</si>
  <si>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</si>
  <si>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</si>
  <si>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</si>
  <si>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</si>
  <si>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</si>
  <si>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</si>
  <si>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</si>
  <si>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</si>
  <si>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</si>
  <si>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</si>
  <si>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</si>
  <si>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</si>
  <si>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</si>
  <si>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</si>
  <si>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</si>
  <si>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</si>
  <si>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</si>
  <si>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</si>
  <si>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</si>
  <si>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</si>
  <si>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</si>
  <si>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</si>
  <si>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</si>
  <si>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</si>
  <si>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</si>
  <si>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</si>
  <si>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</si>
  <si>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</si>
  <si>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</si>
  <si>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</si>
  <si>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</si>
  <si>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</si>
  <si>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</si>
  <si>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</si>
  <si>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</si>
  <si>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</si>
  <si>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</si>
  <si>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</si>
  <si>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</si>
  <si>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</si>
  <si>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</si>
  <si>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</si>
  <si>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</si>
  <si>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</si>
  <si>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</si>
  <si>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</si>
  <si>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</si>
  <si>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</si>
  <si>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</si>
  <si>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</si>
  <si>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</si>
  <si>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</si>
  <si>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</si>
  <si>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</si>
  <si>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</si>
  <si>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</si>
  <si>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</si>
  <si>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</si>
  <si>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</si>
  <si>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</si>
  <si>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</si>
  <si>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</si>
  <si>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</si>
  <si>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</si>
  <si>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</si>
  <si>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</si>
  <si>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</si>
  <si>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</si>
  <si>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</si>
  <si>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</si>
  <si>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</si>
  <si>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</si>
  <si>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</si>
  <si>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</si>
  <si>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</si>
  <si>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</si>
  <si>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</si>
  <si>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</si>
  <si>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</si>
  <si>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</si>
  <si>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</si>
  <si>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</si>
  <si>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</si>
  <si>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</si>
  <si>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</si>
  <si>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</si>
  <si>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</si>
  <si>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</si>
  <si>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</si>
  <si>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</si>
  <si>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</si>
  <si>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</si>
  <si>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</si>
  <si>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</si>
  <si>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</si>
  <si>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</si>
  <si>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</si>
  <si>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</si>
  <si>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</si>
  <si>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</si>
  <si>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</si>
  <si>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</si>
  <si>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</si>
  <si>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</si>
  <si>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</si>
  <si>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</si>
  <si>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</si>
  <si>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</si>
  <si>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</si>
  <si>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</si>
  <si>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</si>
  <si>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</si>
  <si>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</si>
  <si>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</si>
  <si>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</si>
  <si>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</si>
  <si>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</si>
  <si>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</si>
  <si>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</si>
  <si>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</si>
  <si>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</si>
  <si>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</si>
  <si>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</si>
  <si>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</si>
  <si>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</si>
  <si>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</si>
  <si>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</si>
  <si>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</si>
  <si>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</si>
  <si>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</si>
  <si>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</si>
  <si>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</si>
  <si>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</si>
  <si>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</si>
  <si>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</si>
  <si>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</si>
  <si>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</si>
  <si>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</si>
  <si>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</si>
  <si>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</si>
  <si>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</si>
  <si>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</si>
  <si>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</si>
  <si>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</si>
  <si>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</si>
  <si>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</si>
  <si>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</si>
  <si>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</si>
  <si>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</si>
  <si>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</si>
  <si>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</si>
  <si>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</si>
  <si>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</si>
  <si>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</si>
  <si>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</si>
  <si>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</si>
  <si>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</si>
  <si>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</si>
  <si>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</si>
  <si>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</si>
  <si>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</si>
  <si>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</si>
  <si>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</si>
  <si>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</si>
  <si>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</si>
  <si>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</si>
  <si>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</si>
  <si>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</si>
  <si>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</si>
  <si>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</si>
  <si>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</si>
  <si>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</si>
  <si>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</si>
  <si>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</si>
  <si>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</si>
  <si>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</si>
  <si>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</si>
  <si>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</si>
  <si>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</si>
  <si>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</si>
  <si>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</si>
  <si>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</si>
  <si>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</si>
  <si>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</si>
  <si>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</si>
  <si>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</si>
  <si>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</si>
  <si>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</si>
  <si>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</si>
  <si>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</si>
  <si>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</si>
  <si>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</si>
  <si>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</si>
  <si>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</si>
  <si>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</si>
  <si>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</si>
  <si>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</si>
  <si>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</si>
  <si>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</si>
  <si>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</si>
  <si>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</si>
  <si>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</si>
  <si>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</si>
  <si>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</si>
  <si>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</si>
  <si>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</si>
  <si>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</si>
  <si>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</si>
  <si>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</si>
  <si>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</si>
  <si>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</si>
  <si>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</si>
  <si>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</si>
  <si>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</si>
  <si>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</si>
  <si>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</si>
  <si>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</si>
  <si>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</si>
  <si>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</si>
  <si>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</si>
  <si>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</si>
  <si>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</si>
  <si>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</si>
  <si>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</si>
  <si>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</si>
  <si>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</si>
  <si>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</si>
  <si>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</si>
  <si>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</si>
  <si>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</si>
  <si>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</si>
  <si>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</si>
  <si>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</si>
  <si>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</si>
  <si>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</si>
  <si>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</si>
  <si>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</si>
  <si>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</si>
  <si>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</si>
  <si>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</si>
  <si>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</si>
  <si>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</si>
  <si>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</si>
  <si>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</si>
  <si>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</si>
  <si>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</si>
  <si>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</si>
  <si>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</si>
  <si>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</si>
  <si>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</si>
  <si>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</si>
  <si>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</si>
  <si>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</si>
  <si>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</si>
  <si>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</si>
  <si>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</si>
  <si>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</si>
  <si>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</si>
  <si>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</si>
  <si>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</si>
  <si>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</si>
  <si>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</si>
  <si>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</si>
  <si>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</si>
  <si>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</si>
  <si>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</si>
  <si>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</si>
  <si>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</si>
  <si>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</si>
  <si>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</si>
  <si>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</si>
  <si>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</si>
  <si>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</si>
  <si>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</si>
  <si>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</si>
  <si>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</si>
  <si>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</si>
  <si>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</si>
  <si>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</si>
  <si>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</si>
  <si>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</si>
  <si>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</si>
  <si>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</si>
  <si>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</si>
  <si>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</si>
  <si>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</si>
  <si>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</si>
  <si>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</si>
  <si>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</si>
  <si>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</si>
  <si>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</si>
  <si>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</si>
  <si>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</si>
  <si>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</si>
  <si>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</si>
  <si>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</si>
  <si>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</si>
  <si>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</si>
  <si>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</si>
  <si>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</si>
  <si>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</si>
  <si>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</si>
  <si>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</si>
  <si>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</si>
  <si>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</si>
  <si>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</si>
  <si>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</si>
  <si>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</si>
  <si>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</si>
  <si>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</si>
  <si>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</si>
  <si>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</si>
  <si>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</si>
  <si>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</si>
  <si>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</si>
  <si>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</si>
  <si>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</si>
  <si>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</si>
  <si>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</si>
  <si>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</si>
  <si>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</si>
  <si>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</si>
  <si>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</si>
  <si>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</si>
  <si>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</si>
  <si>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</si>
  <si>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</si>
  <si>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</si>
  <si>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</si>
  <si>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</si>
  <si>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</si>
  <si>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</si>
  <si>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</si>
  <si>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</si>
  <si>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</si>
  <si>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</si>
  <si>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</si>
  <si>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</si>
  <si>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</si>
  <si>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</si>
  <si>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</si>
  <si>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</si>
  <si>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</si>
  <si>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</si>
  <si>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</si>
  <si>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</si>
  <si>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</si>
  <si>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</si>
  <si>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</si>
  <si>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</si>
  <si>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</si>
  <si>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</si>
  <si>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</si>
  <si>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</si>
  <si>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</si>
  <si>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</si>
  <si>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</si>
  <si>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</si>
  <si>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</si>
  <si>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</si>
  <si>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</si>
  <si>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</si>
  <si>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</si>
  <si>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</si>
  <si>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</si>
  <si>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</si>
  <si>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</si>
  <si>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</si>
  <si>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</si>
  <si>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</si>
  <si>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</si>
  <si>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</si>
  <si>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</si>
  <si>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</si>
  <si>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</si>
  <si>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</si>
  <si>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</si>
  <si>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</si>
  <si>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</si>
  <si>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</si>
  <si>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</si>
  <si>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</si>
  <si>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</si>
  <si>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</si>
  <si>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</si>
  <si>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</si>
  <si>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</si>
  <si>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</si>
  <si>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</si>
  <si>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</si>
  <si>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</si>
  <si>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</si>
  <si>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</si>
  <si>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</si>
  <si>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</si>
  <si>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</si>
  <si>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</si>
  <si>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</si>
  <si>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</si>
  <si>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</si>
  <si>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</si>
  <si>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</si>
  <si>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</si>
  <si>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</si>
  <si>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</si>
  <si>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</si>
  <si>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</si>
  <si>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</si>
  <si>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</si>
  <si>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</si>
  <si>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</si>
  <si>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</si>
  <si>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</si>
  <si>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</si>
  <si>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</si>
  <si>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</si>
  <si>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</si>
  <si>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</si>
  <si>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</si>
  <si>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</si>
  <si>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</si>
  <si>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</si>
  <si>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</si>
  <si>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</si>
  <si>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</si>
  <si>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</si>
  <si>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</si>
  <si>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</si>
  <si>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</si>
  <si>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</si>
  <si>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</si>
  <si>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</si>
  <si>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</si>
  <si>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</si>
  <si>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</si>
  <si>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</si>
  <si>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</si>
  <si>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</si>
  <si>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</si>
  <si>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</si>
  <si>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</si>
  <si>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</si>
  <si>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</si>
  <si>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</si>
  <si>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</si>
  <si>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</si>
  <si>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</si>
  <si>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</si>
  <si>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</si>
  <si>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</si>
  <si>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</si>
  <si>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</si>
  <si>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</si>
  <si>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</si>
  <si>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</si>
  <si>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</si>
  <si>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</si>
  <si>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</si>
  <si>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</si>
  <si>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</si>
  <si>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</si>
  <si>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</si>
  <si>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</si>
  <si>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</si>
  <si>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</si>
  <si>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</si>
  <si>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</si>
  <si>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</si>
  <si>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</si>
  <si>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</si>
  <si>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</si>
  <si>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</si>
  <si>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</si>
  <si>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</si>
  <si>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</si>
  <si>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</si>
  <si>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</si>
  <si>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</si>
  <si>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</si>
  <si>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</si>
  <si>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</si>
  <si>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</si>
  <si>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</si>
  <si>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</si>
  <si>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</si>
  <si>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</si>
  <si>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</si>
  <si>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</si>
  <si>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</si>
  <si>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</si>
  <si>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</si>
  <si>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</si>
  <si>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</si>
  <si>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</si>
  <si>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</si>
  <si>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</si>
  <si>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</si>
  <si>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</si>
  <si>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</si>
  <si>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</si>
  <si>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</si>
  <si>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</si>
  <si>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</si>
  <si>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</si>
  <si>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</si>
  <si>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</si>
  <si>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</si>
  <si>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</si>
  <si>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</si>
  <si>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</si>
  <si>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</si>
  <si>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</si>
  <si>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</si>
  <si>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</si>
  <si>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</si>
  <si>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</si>
  <si>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</si>
  <si>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</si>
  <si>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</si>
  <si>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</si>
  <si>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</si>
  <si>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</si>
  <si>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</si>
  <si>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</si>
  <si>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</si>
  <si>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</si>
  <si>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</si>
  <si>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</si>
  <si>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</si>
  <si>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</si>
  <si>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</si>
  <si>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</si>
  <si>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</si>
  <si>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</si>
  <si>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</si>
  <si>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</si>
  <si>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</si>
  <si>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</si>
  <si>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</si>
  <si>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</si>
  <si>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</si>
  <si>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</si>
  <si>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</si>
  <si>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</si>
  <si>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</si>
  <si>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</si>
  <si>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</si>
  <si>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</si>
  <si>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</si>
  <si>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</si>
  <si>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</si>
  <si>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</si>
  <si>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</si>
  <si>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</si>
  <si>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</si>
  <si>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</si>
  <si>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</si>
  <si>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</si>
  <si>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</si>
  <si>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</si>
  <si>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</si>
  <si>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</si>
  <si>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</si>
  <si>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</si>
  <si>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</si>
  <si>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</si>
  <si>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</si>
  <si>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</si>
  <si>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</si>
  <si>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</si>
  <si>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</si>
  <si>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</si>
  <si>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</si>
  <si>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</si>
  <si>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</si>
  <si>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</si>
  <si>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</si>
  <si>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</si>
  <si>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</si>
  <si>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</si>
  <si>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</si>
  <si>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</si>
  <si>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</si>
  <si>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</si>
  <si>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</si>
  <si>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</si>
  <si>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</si>
  <si>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</si>
  <si>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</si>
  <si>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</si>
  <si>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</si>
  <si>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</si>
  <si>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</si>
  <si>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</si>
  <si>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</si>
  <si>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</si>
  <si>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</si>
  <si>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</si>
  <si>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</si>
  <si>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</si>
  <si>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</si>
  <si>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</si>
  <si>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</si>
  <si>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</si>
  <si>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</si>
  <si>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</si>
  <si>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</si>
  <si>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</si>
  <si>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</si>
  <si>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</si>
  <si>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</si>
  <si>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</si>
  <si>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</si>
  <si>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</si>
  <si>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</si>
  <si>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</si>
  <si>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</si>
  <si>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</si>
  <si>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</si>
  <si>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</si>
  <si>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</si>
  <si>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</si>
  <si>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</si>
  <si>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</si>
  <si>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</si>
  <si>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</si>
  <si>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</si>
  <si>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</si>
  <si>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</si>
  <si>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</si>
  <si>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</si>
  <si>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</si>
  <si>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</si>
  <si>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</si>
  <si>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</si>
  <si>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</si>
  <si>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</si>
  <si>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</si>
  <si>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</si>
  <si>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</si>
  <si>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</si>
  <si>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</si>
  <si>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</si>
  <si>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</si>
  <si>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</si>
  <si>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</si>
  <si>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</si>
  <si>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</si>
  <si>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</si>
  <si>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</si>
  <si>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</si>
  <si>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</si>
  <si>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</si>
  <si>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</si>
  <si>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</si>
  <si>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</si>
  <si>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</si>
  <si>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</si>
  <si>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</si>
  <si>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</si>
  <si>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</si>
  <si>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</si>
  <si>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</si>
  <si>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</si>
  <si>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</si>
  <si>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</si>
  <si>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</si>
  <si>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</si>
  <si>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</si>
  <si>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</si>
  <si>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</si>
  <si>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</si>
  <si>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</si>
  <si>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</si>
  <si>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</si>
  <si>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</si>
  <si>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</si>
  <si>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</si>
  <si>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</si>
  <si>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</si>
  <si>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</si>
  <si>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</si>
  <si>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</si>
  <si>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</si>
  <si>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</si>
  <si>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</si>
  <si>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</si>
  <si>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</si>
  <si>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</si>
  <si>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</si>
  <si>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</si>
  <si>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</si>
  <si>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</si>
  <si>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</si>
  <si>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</si>
  <si>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</si>
  <si>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</si>
  <si>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</si>
  <si>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</si>
  <si>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</si>
  <si>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</si>
  <si>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</si>
  <si>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</si>
  <si>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</si>
  <si>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</si>
  <si>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</si>
  <si>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</si>
  <si>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</si>
  <si>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</si>
  <si>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</si>
  <si>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</si>
  <si>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</si>
  <si>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</si>
  <si>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</si>
  <si>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</si>
  <si>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</si>
  <si>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</si>
  <si>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</si>
  <si>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</si>
  <si>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</si>
  <si>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</si>
  <si>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</si>
  <si>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</si>
  <si>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</si>
  <si>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</si>
  <si>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</si>
  <si>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</si>
  <si>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</si>
  <si>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</si>
  <si>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</si>
  <si>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</si>
  <si>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</si>
  <si>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</si>
  <si>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</si>
  <si>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</si>
  <si>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</si>
  <si>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</si>
  <si>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</si>
  <si>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</si>
  <si>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</si>
  <si>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</si>
  <si>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</si>
  <si>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</si>
  <si>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</si>
  <si>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</si>
  <si>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</si>
  <si>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</si>
  <si>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</si>
  <si>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</si>
  <si>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</si>
  <si>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</si>
  <si>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</si>
  <si>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</si>
  <si>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</si>
  <si>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</si>
  <si>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</si>
  <si>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</si>
  <si>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</si>
  <si>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</si>
  <si>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</si>
  <si>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</si>
  <si>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</si>
  <si>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</si>
  <si>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</si>
  <si>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</si>
  <si>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</si>
  <si>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</si>
  <si>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</si>
  <si>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</si>
  <si>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</si>
  <si>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</si>
  <si>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</si>
  <si>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</si>
  <si>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</si>
  <si>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</si>
  <si>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</si>
  <si>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</si>
  <si>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</si>
  <si>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</si>
  <si>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</si>
  <si>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</si>
  <si>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</si>
  <si>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</si>
  <si>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</si>
  <si>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</si>
  <si>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</si>
  <si>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</si>
  <si>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</si>
  <si>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</si>
  <si>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</si>
  <si>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</si>
  <si>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</si>
  <si>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</si>
  <si>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</si>
  <si>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</si>
  <si>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</si>
  <si>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</si>
  <si>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</si>
  <si>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</si>
  <si>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</si>
  <si>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</si>
  <si>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</si>
  <si>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</si>
  <si>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</si>
  <si>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</si>
  <si>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</si>
  <si>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</si>
  <si>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</si>
  <si>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</si>
  <si>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</si>
  <si>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</si>
  <si>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</si>
  <si>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</si>
  <si>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</si>
  <si>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</si>
  <si>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</si>
  <si>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</si>
  <si>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</si>
  <si>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</si>
  <si>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</si>
  <si>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</si>
  <si>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</si>
  <si>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</si>
  <si>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</si>
  <si>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</si>
  <si>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</si>
  <si>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</si>
  <si>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</si>
  <si>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</si>
  <si>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</si>
  <si>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</si>
  <si>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</si>
  <si>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</si>
  <si>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</si>
  <si>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</si>
  <si>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</si>
  <si>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</si>
  <si>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</si>
  <si>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</si>
  <si>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</si>
  <si>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</si>
  <si>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</si>
  <si>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</si>
  <si>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</si>
  <si>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</si>
  <si>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</si>
  <si>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</si>
  <si>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</si>
  <si>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</si>
  <si>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</si>
  <si>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</si>
  <si>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</si>
  <si>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</si>
  <si>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</si>
  <si>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</si>
  <si>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</si>
  <si>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</si>
  <si>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</si>
  <si>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</si>
  <si>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</si>
  <si>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</si>
  <si>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</si>
  <si>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</si>
  <si>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</si>
  <si>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</si>
  <si>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</si>
  <si>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</si>
  <si>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</si>
  <si>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</si>
  <si>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</si>
  <si>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</si>
  <si>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</si>
  <si>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</si>
  <si>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</si>
  <si>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</si>
  <si>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</si>
  <si>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</si>
  <si>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</si>
  <si>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</si>
  <si>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</si>
  <si>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</si>
  <si>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</si>
  <si>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</si>
  <si>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</si>
  <si>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</si>
  <si>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</si>
  <si>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</si>
  <si>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</si>
  <si>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</si>
  <si>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</si>
  <si>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</si>
  <si>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</si>
  <si>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</si>
  <si>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</si>
  <si>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</si>
  <si>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</si>
  <si>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</si>
  <si>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</si>
  <si>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</si>
  <si>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</si>
  <si>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</si>
  <si>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</si>
  <si>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</si>
  <si>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</si>
  <si>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</si>
  <si>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</si>
  <si>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</si>
  <si>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</si>
  <si>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</si>
  <si>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</si>
  <si>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</si>
  <si>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</si>
  <si>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</si>
  <si>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</si>
  <si>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</si>
  <si>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</si>
  <si>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</si>
  <si>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</si>
  <si>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</si>
  <si>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</si>
  <si>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</si>
  <si>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</si>
  <si>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</si>
  <si>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</si>
  <si>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</si>
  <si>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</si>
  <si>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</si>
  <si>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</si>
  <si>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</si>
  <si>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</si>
  <si>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</si>
  <si>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</si>
  <si>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</si>
  <si>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</si>
  <si>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</si>
  <si>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</si>
  <si>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</si>
  <si>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</si>
  <si>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</si>
  <si>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</si>
  <si>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</si>
  <si>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</si>
  <si>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</si>
  <si>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</si>
  <si>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</si>
  <si>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</si>
  <si>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</si>
  <si>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</si>
  <si>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</si>
  <si>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</si>
  <si>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</si>
  <si>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</si>
  <si>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</si>
  <si>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</si>
  <si>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</si>
  <si>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</si>
  <si>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</si>
  <si>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</si>
  <si>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</si>
  <si>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</si>
  <si>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</si>
  <si>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</si>
  <si>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</si>
  <si>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</si>
  <si>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</si>
  <si>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</si>
  <si>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</si>
  <si>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</si>
  <si>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</si>
  <si>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</si>
  <si>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</si>
  <si>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</si>
  <si>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</si>
  <si>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</si>
  <si>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</si>
  <si>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</si>
  <si>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</si>
  <si>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</si>
  <si>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</si>
  <si>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</si>
  <si>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</si>
  <si>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</si>
  <si>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</si>
  <si>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</si>
  <si>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</si>
  <si>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</si>
  <si>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</si>
  <si>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</si>
  <si>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</si>
  <si>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</si>
  <si>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</si>
  <si>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</si>
  <si>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</si>
  <si>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</si>
  <si>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</si>
  <si>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</si>
  <si>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</si>
  <si>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</si>
  <si>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</si>
  <si>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</si>
  <si>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</si>
  <si>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</si>
  <si>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</si>
  <si>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</si>
  <si>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</si>
  <si>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</si>
  <si>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</si>
  <si>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</si>
  <si>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</si>
  <si>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</si>
  <si>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</si>
  <si>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</si>
  <si>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</si>
  <si>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</si>
  <si>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</si>
  <si>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</si>
  <si>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</si>
  <si>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</si>
  <si>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</si>
  <si>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</si>
  <si>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</si>
  <si>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</si>
  <si>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</si>
  <si>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</si>
  <si>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</si>
  <si>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</si>
  <si>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</si>
  <si>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</si>
  <si>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</si>
  <si>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</si>
  <si>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</si>
  <si>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</si>
  <si>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</si>
  <si>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</si>
  <si>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</si>
  <si>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</si>
  <si>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</si>
  <si>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</si>
  <si>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</si>
  <si>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</si>
  <si>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</si>
  <si>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</si>
  <si>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</si>
  <si>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</si>
  <si>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</si>
  <si>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</si>
  <si>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</si>
  <si>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</si>
  <si>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</si>
  <si>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</si>
  <si>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</si>
  <si>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</si>
  <si>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</si>
  <si>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</si>
  <si>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</si>
  <si>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</si>
  <si>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</si>
  <si>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</si>
  <si>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</si>
  <si>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</si>
  <si>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</si>
  <si>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</si>
  <si>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</si>
  <si>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</si>
  <si>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</si>
  <si>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</si>
  <si>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</si>
  <si>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</si>
  <si>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</si>
  <si>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</si>
  <si>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</si>
  <si>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</si>
  <si>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</si>
  <si>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</si>
  <si>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</si>
  <si>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</si>
  <si>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</si>
  <si>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</si>
  <si>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</si>
  <si>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</si>
  <si>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</si>
  <si>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</si>
  <si>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</si>
  <si>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</si>
  <si>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</si>
  <si>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</si>
  <si>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</si>
  <si>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</si>
  <si>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</si>
  <si>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</si>
  <si>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</si>
  <si>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</si>
  <si>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</si>
  <si>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</si>
  <si>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</si>
  <si>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</si>
  <si>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</si>
  <si>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</si>
  <si>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</si>
  <si>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</si>
  <si>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</si>
  <si>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</si>
  <si>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</si>
  <si>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</si>
  <si>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</si>
  <si>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</si>
  <si>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</si>
  <si>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</si>
  <si>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</si>
  <si>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</si>
  <si>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</si>
  <si>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</si>
  <si>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</si>
  <si>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</si>
  <si>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</si>
  <si>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</si>
  <si>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</si>
  <si>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</si>
  <si>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</si>
  <si>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</si>
  <si>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</si>
  <si>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</si>
  <si>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</si>
  <si>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</si>
  <si>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</si>
  <si>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</si>
  <si>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</si>
  <si>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</si>
  <si>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</si>
  <si>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</si>
  <si>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</si>
  <si>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</si>
  <si>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</si>
  <si>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</si>
  <si>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</si>
  <si>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</si>
  <si>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</si>
  <si>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</si>
  <si>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</si>
  <si>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</si>
  <si>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</si>
  <si>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</si>
  <si>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</si>
  <si>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</si>
  <si>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</si>
  <si>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</si>
  <si>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</si>
  <si>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</si>
  <si>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</si>
  <si>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</si>
  <si>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</si>
  <si>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</si>
  <si>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</si>
  <si>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</si>
  <si>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</si>
  <si>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</si>
  <si>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</si>
  <si>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</si>
  <si>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</si>
  <si>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</si>
  <si>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</si>
  <si>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</si>
  <si>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</si>
  <si>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</si>
  <si>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</si>
  <si>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</si>
  <si>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</si>
  <si>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</si>
  <si>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</si>
  <si>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</si>
  <si>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</si>
  <si>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</si>
  <si>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</si>
  <si>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</si>
  <si>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</si>
  <si>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</si>
  <si>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</si>
  <si>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</si>
  <si>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</si>
  <si>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</si>
  <si>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</si>
  <si>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</si>
  <si>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</si>
  <si>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</si>
  <si>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</si>
  <si>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</si>
  <si>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</si>
  <si>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</si>
  <si>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</si>
  <si>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</si>
  <si>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</si>
  <si>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</si>
  <si>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</si>
  <si>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</si>
  <si>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</si>
  <si>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</si>
  <si>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</si>
  <si>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</si>
  <si>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</si>
  <si>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</si>
  <si>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</si>
  <si>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</si>
  <si>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</si>
  <si>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</si>
  <si>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</si>
  <si>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</si>
  <si>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</si>
  <si>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</si>
  <si>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</si>
  <si>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</si>
  <si>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</si>
  <si>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</si>
  <si>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</si>
  <si>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</si>
  <si>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</si>
  <si>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</si>
  <si>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</si>
  <si>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</si>
  <si>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</si>
  <si>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</si>
  <si>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</si>
  <si>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</si>
  <si>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</si>
  <si>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</si>
  <si>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</si>
  <si>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</si>
  <si>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</si>
  <si>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</si>
  <si>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</si>
  <si>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</si>
  <si>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</si>
  <si>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</si>
  <si>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</si>
  <si>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</si>
  <si>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</si>
  <si>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</si>
  <si>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</si>
  <si>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</si>
  <si>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</si>
  <si>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</si>
  <si>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</si>
  <si>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</si>
  <si>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</si>
  <si>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</si>
  <si>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</si>
  <si>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</si>
  <si>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</si>
  <si>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</si>
  <si>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</si>
  <si>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</si>
  <si>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</si>
  <si>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</si>
  <si>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</si>
  <si>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</si>
  <si>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</si>
  <si>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</si>
  <si>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</si>
  <si>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</si>
  <si>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</si>
  <si>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</si>
  <si>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</si>
  <si>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</si>
  <si>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</si>
  <si>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</si>
  <si>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</si>
  <si>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</si>
  <si>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</si>
  <si>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</si>
  <si>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</si>
  <si>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</si>
  <si>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</si>
  <si>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</si>
  <si>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</si>
  <si>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</si>
  <si>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</si>
  <si>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</si>
  <si>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</si>
  <si>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</si>
  <si>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</si>
  <si>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</si>
  <si>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</si>
  <si>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</si>
  <si>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</si>
  <si>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</si>
  <si>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</si>
  <si>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</si>
  <si>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</si>
  <si>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</si>
  <si>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</si>
  <si>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</si>
  <si>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</si>
  <si>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</si>
  <si>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</si>
  <si>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</si>
  <si>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</si>
  <si>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</si>
  <si>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</si>
  <si>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</si>
  <si>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</si>
  <si>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</si>
  <si>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</si>
  <si>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</si>
  <si>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</si>
  <si>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</si>
  <si>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</si>
  <si>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</si>
  <si>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</si>
  <si>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</si>
  <si>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</si>
  <si>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</si>
  <si>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</si>
  <si>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</si>
  <si>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</si>
  <si>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</si>
  <si>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</si>
  <si>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</si>
  <si>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</si>
  <si>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</si>
  <si>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</si>
  <si>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</si>
  <si>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</si>
  <si>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</si>
  <si>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</si>
  <si>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</si>
  <si>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</si>
  <si>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</si>
  <si>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</si>
  <si>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</si>
  <si>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</si>
  <si>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</si>
  <si>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</si>
  <si>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</si>
  <si>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</si>
  <si>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</si>
  <si>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</si>
  <si>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</si>
  <si>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</si>
  <si>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</si>
  <si>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</si>
  <si>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</si>
  <si>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</si>
  <si>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</si>
  <si>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</si>
  <si>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</si>
  <si>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</si>
  <si>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</si>
  <si>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</si>
  <si>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</si>
  <si>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</si>
  <si>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</si>
  <si>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</si>
  <si>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</si>
  <si>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</si>
  <si>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</si>
  <si>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</si>
  <si>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</si>
  <si>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</si>
  <si>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</si>
  <si>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</si>
  <si>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</si>
  <si>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</si>
  <si>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</si>
  <si>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</si>
  <si>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</si>
  <si>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</si>
  <si>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</si>
  <si>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</si>
  <si>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</si>
  <si>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</si>
  <si>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</si>
  <si>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</si>
  <si>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</si>
  <si>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</si>
  <si>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</si>
  <si>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</si>
  <si>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</si>
  <si>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</si>
  <si>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</si>
  <si>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</si>
  <si>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</si>
  <si>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</si>
  <si>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</si>
  <si>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</si>
  <si>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</si>
  <si>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</si>
  <si>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</si>
  <si>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</si>
  <si>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</si>
  <si>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</si>
  <si>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</si>
  <si>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</si>
  <si>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</si>
  <si>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</si>
  <si>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</si>
  <si>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</si>
  <si>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</si>
  <si>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</si>
  <si>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</si>
  <si>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</si>
  <si>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</si>
  <si>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</si>
  <si>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</si>
  <si>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</si>
  <si>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</si>
  <si>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</si>
  <si>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</si>
  <si>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</si>
  <si>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</si>
  <si>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</si>
  <si>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</si>
  <si>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</si>
  <si>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</si>
  <si>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</si>
  <si>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</si>
  <si>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</si>
  <si>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</si>
  <si>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</si>
  <si>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</si>
  <si>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</si>
  <si>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</si>
  <si>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</si>
  <si>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</si>
  <si>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</si>
  <si>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</si>
  <si>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</si>
  <si>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</si>
  <si>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</si>
  <si>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</si>
  <si>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</si>
  <si>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</si>
  <si>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</si>
  <si>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</si>
  <si>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</si>
  <si>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</si>
  <si>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</si>
  <si>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</si>
  <si>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</si>
  <si>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</si>
  <si>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</si>
  <si>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</si>
  <si>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</si>
  <si>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</si>
  <si>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</si>
  <si>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</si>
  <si>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</si>
  <si>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</si>
  <si>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</si>
  <si>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</si>
  <si>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</si>
  <si>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</si>
  <si>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</si>
  <si>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</si>
  <si>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</si>
  <si>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</si>
  <si>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</si>
  <si>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</si>
  <si>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</si>
  <si>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</si>
  <si>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</si>
  <si>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</si>
  <si>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</si>
  <si>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</si>
  <si>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</si>
  <si>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</si>
  <si>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</si>
  <si>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</si>
  <si>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</si>
  <si>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</si>
  <si>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</si>
  <si>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</si>
  <si>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</si>
  <si>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</si>
  <si>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</si>
  <si>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</si>
  <si>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</si>
  <si>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</si>
  <si>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</si>
  <si>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</si>
  <si>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</si>
  <si>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</si>
  <si>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</si>
  <si>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</si>
  <si>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</si>
  <si>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</si>
  <si>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</si>
  <si>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</si>
  <si>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</si>
  <si>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</si>
  <si>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</si>
  <si>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</si>
  <si>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</si>
  <si>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</si>
  <si>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</si>
  <si>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</si>
  <si>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</si>
  <si>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</si>
  <si>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</si>
  <si>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</si>
  <si>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</si>
  <si>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</si>
  <si>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</si>
  <si>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</si>
  <si>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</si>
  <si>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</si>
  <si>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</si>
  <si>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</si>
  <si>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</si>
  <si>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</si>
  <si>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</si>
  <si>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</si>
  <si>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</si>
  <si>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</si>
  <si>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</si>
  <si>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</si>
  <si>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</si>
  <si>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</si>
  <si>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</si>
  <si>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</si>
  <si>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</si>
  <si>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</si>
  <si>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</si>
  <si>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</si>
  <si>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</si>
  <si>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</si>
  <si>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</si>
  <si>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</si>
  <si>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</si>
  <si>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</si>
  <si>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</si>
  <si>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</si>
  <si>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</si>
  <si>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</si>
  <si>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</si>
  <si>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</si>
  <si>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</si>
  <si>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</si>
  <si>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</si>
  <si>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</si>
  <si>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</si>
  <si>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</si>
  <si>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</si>
  <si>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</si>
  <si>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</si>
  <si>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</si>
  <si>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</si>
  <si>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</si>
  <si>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</si>
  <si>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</si>
  <si>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</si>
  <si>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</si>
  <si>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</si>
  <si>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</si>
  <si>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</si>
  <si>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</si>
  <si>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</si>
  <si>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</si>
  <si>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</si>
  <si>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</si>
  <si>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</si>
  <si>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</si>
  <si>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</si>
  <si>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</si>
  <si>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</si>
  <si>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</si>
  <si>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</si>
  <si>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</si>
  <si>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</si>
  <si>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</si>
  <si>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</si>
  <si>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</si>
  <si>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</si>
  <si>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</si>
  <si>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</si>
  <si>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</si>
  <si>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</si>
  <si>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</si>
  <si>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</si>
  <si>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</si>
  <si>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</si>
  <si>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</si>
  <si>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</si>
  <si>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</si>
  <si>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</si>
  <si>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</si>
  <si>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</si>
  <si>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</si>
  <si>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</si>
  <si>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</si>
  <si>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</si>
  <si>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</si>
  <si>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</si>
  <si>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</si>
  <si>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</si>
  <si>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</si>
  <si>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</si>
  <si>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</si>
  <si>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</si>
  <si>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</si>
  <si>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</si>
  <si>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</si>
  <si>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</si>
  <si>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</si>
  <si>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</si>
  <si>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</si>
  <si>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</si>
  <si>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</si>
  <si>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</si>
  <si>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</si>
  <si>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</si>
  <si>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</si>
  <si>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</si>
  <si>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</si>
  <si>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</si>
  <si>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</si>
  <si>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</si>
  <si>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</si>
  <si>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</si>
  <si>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</si>
  <si>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</si>
  <si>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</si>
  <si>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</si>
  <si>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</si>
  <si>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</si>
  <si>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</si>
  <si>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</si>
  <si>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</si>
  <si>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</si>
  <si>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</si>
  <si>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</si>
  <si>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</si>
  <si>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</si>
  <si>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</si>
  <si>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</si>
  <si>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</si>
  <si>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</si>
  <si>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</si>
  <si>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</si>
  <si>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</si>
  <si>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</si>
  <si>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</si>
  <si>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</si>
  <si>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</si>
  <si>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</si>
  <si>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</si>
  <si>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</si>
  <si>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</si>
  <si>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</si>
  <si>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</si>
  <si>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</si>
  <si>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</si>
  <si>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</si>
  <si>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</si>
  <si>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</si>
  <si>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</si>
  <si>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</si>
  <si>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</si>
  <si>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</si>
  <si>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</si>
  <si>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</si>
  <si>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</si>
  <si>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</si>
  <si>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</si>
  <si>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</si>
  <si>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</si>
  <si>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</si>
  <si>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</si>
  <si>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</si>
  <si>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</si>
  <si>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</si>
  <si>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</si>
  <si>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</si>
  <si>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</si>
  <si>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</si>
  <si>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</si>
  <si>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</si>
  <si>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</si>
  <si>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</si>
  <si>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</si>
  <si>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</si>
  <si>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</si>
  <si>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</si>
  <si>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</si>
  <si>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</si>
  <si>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</si>
  <si>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</si>
  <si>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</si>
  <si>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</si>
  <si>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</si>
  <si>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</si>
  <si>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</si>
  <si>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</si>
  <si>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</si>
  <si>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</si>
  <si>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</si>
  <si>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</si>
  <si>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</si>
  <si>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</si>
  <si>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</si>
  <si>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</si>
  <si>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</si>
  <si>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</si>
  <si>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</si>
  <si>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</si>
  <si>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</si>
  <si>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</si>
  <si>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</si>
  <si>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</si>
  <si>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</si>
  <si>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</si>
  <si>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</si>
  <si>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</si>
  <si>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</si>
  <si>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</si>
  <si>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</si>
  <si>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</si>
  <si>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</si>
  <si>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</si>
  <si>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</si>
  <si>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</si>
  <si>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</si>
  <si>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</si>
  <si>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</si>
  <si>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</si>
  <si>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</si>
  <si>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</si>
  <si>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</si>
  <si>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</si>
  <si>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</si>
  <si>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</si>
  <si>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</si>
  <si>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</si>
  <si>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</si>
  <si>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</si>
  <si>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</si>
  <si>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</si>
  <si>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</si>
  <si>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</si>
  <si>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</si>
  <si>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</si>
  <si>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</si>
  <si>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</si>
  <si>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</si>
  <si>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</si>
  <si>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</si>
  <si>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</si>
  <si>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</si>
  <si>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</si>
  <si>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</si>
  <si>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</si>
  <si>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</si>
  <si>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</si>
  <si>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</si>
  <si>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</si>
  <si>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</si>
  <si>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</si>
  <si>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</si>
  <si>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</si>
  <si>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</si>
  <si>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</si>
  <si>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</si>
  <si>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</si>
  <si>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</si>
  <si>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</si>
  <si>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</si>
  <si>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</si>
  <si>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</si>
  <si>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</si>
  <si>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</si>
  <si>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</si>
  <si>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</si>
  <si>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</si>
  <si>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</si>
  <si>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</si>
  <si>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</si>
  <si>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</si>
  <si>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</si>
  <si>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</si>
  <si>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</si>
  <si>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</si>
  <si>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</si>
  <si>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</si>
  <si>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</si>
  <si>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</si>
  <si>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</si>
  <si>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</si>
  <si>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</si>
  <si>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</si>
  <si>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</si>
  <si>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</si>
  <si>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</si>
  <si>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</si>
  <si>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</si>
  <si>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</si>
  <si>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</si>
  <si>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</si>
  <si>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</si>
  <si>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</si>
  <si>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</si>
  <si>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</si>
  <si>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</si>
  <si>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</si>
  <si>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</si>
  <si>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</si>
  <si>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</si>
  <si>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</si>
  <si>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</si>
  <si>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</si>
  <si>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</si>
  <si>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</si>
  <si>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</si>
  <si>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</si>
  <si>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</si>
  <si>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</si>
  <si>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</si>
  <si>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</si>
  <si>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</si>
  <si>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</si>
  <si>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</si>
  <si>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</si>
  <si>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</si>
  <si>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</si>
  <si>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</si>
  <si>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</si>
  <si>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</si>
  <si>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</si>
  <si>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</si>
  <si>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</si>
  <si>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</si>
  <si>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</si>
  <si>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</si>
  <si>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</si>
  <si>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</si>
  <si>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</si>
  <si>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</si>
  <si>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</si>
  <si>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</si>
  <si>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</si>
  <si>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</si>
  <si>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</si>
  <si>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</si>
  <si>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</si>
  <si>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</si>
  <si>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</si>
  <si>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</si>
  <si>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</si>
  <si>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</si>
  <si>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</si>
  <si>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</si>
  <si>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</si>
  <si>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</si>
  <si>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</si>
  <si>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</si>
  <si>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</si>
  <si>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</si>
  <si>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</si>
  <si>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</si>
  <si>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</si>
  <si>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</si>
  <si>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</si>
  <si>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</si>
  <si>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</si>
  <si>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</si>
  <si>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</si>
  <si>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</si>
  <si>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</si>
  <si>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</si>
  <si>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</si>
  <si>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</si>
  <si>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</si>
  <si>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</si>
  <si>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</si>
  <si>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</si>
  <si>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</si>
  <si>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</si>
  <si>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</si>
  <si>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</si>
  <si>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</si>
  <si>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</si>
  <si>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</si>
  <si>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</si>
  <si>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</si>
  <si>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</si>
  <si>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</si>
  <si>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</si>
  <si>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</si>
  <si>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</si>
  <si>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</si>
  <si>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</si>
  <si>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</si>
  <si>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</si>
  <si>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</si>
  <si>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</si>
  <si>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</si>
  <si>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</si>
  <si>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</si>
  <si>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</si>
  <si>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</si>
  <si>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</si>
  <si>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</si>
  <si>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</si>
  <si>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</si>
  <si>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</si>
  <si>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</si>
  <si>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</si>
  <si>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</si>
  <si>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</si>
  <si>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</si>
  <si>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</si>
  <si>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</si>
  <si>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</si>
  <si>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</si>
  <si>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</si>
  <si>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</si>
  <si>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</si>
  <si>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</si>
  <si>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</si>
  <si>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</si>
  <si>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</si>
  <si>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</si>
  <si>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</si>
  <si>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</si>
  <si>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</si>
  <si>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</si>
  <si>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</si>
  <si>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</si>
  <si>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</si>
  <si>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</si>
  <si>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</si>
  <si>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</si>
  <si>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</si>
  <si>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</si>
  <si>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</si>
  <si>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</si>
  <si>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</si>
  <si>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</si>
  <si>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</si>
  <si>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</si>
  <si>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</si>
  <si>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</si>
  <si>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</si>
  <si>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</si>
  <si>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</si>
  <si>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</si>
  <si>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</si>
  <si>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</si>
  <si>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</si>
  <si>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</si>
  <si>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</si>
  <si>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</si>
  <si>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</si>
  <si>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</si>
  <si>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</si>
  <si>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</si>
  <si>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</si>
  <si>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</si>
  <si>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</si>
  <si>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</si>
  <si>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</si>
  <si>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</si>
  <si>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</si>
  <si>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</si>
  <si>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</si>
  <si>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</si>
  <si>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</si>
  <si>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</si>
  <si>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</si>
  <si>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</si>
  <si>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</si>
  <si>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</si>
  <si>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</si>
  <si>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</si>
  <si>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</si>
  <si>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</si>
  <si>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</si>
  <si>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</si>
  <si>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</si>
  <si>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</si>
  <si>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</si>
  <si>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</si>
  <si>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</si>
  <si>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</si>
  <si>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</si>
  <si>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</si>
  <si>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</si>
  <si>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</si>
  <si>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</si>
  <si>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</si>
  <si>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</si>
  <si>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</si>
  <si>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</si>
  <si>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</si>
  <si>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</si>
  <si>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</si>
  <si>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</si>
  <si>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</si>
  <si>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</si>
  <si>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</si>
  <si>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</si>
  <si>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</si>
  <si>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</si>
  <si>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</si>
  <si>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</si>
  <si>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</si>
  <si>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</si>
  <si>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</si>
  <si>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</si>
  <si>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</si>
  <si>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</si>
  <si>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</si>
  <si>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</si>
  <si>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</si>
  <si>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</si>
  <si>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</si>
  <si>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</si>
  <si>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</si>
  <si>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</si>
  <si>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</si>
  <si>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</si>
  <si>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</si>
  <si>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</si>
  <si>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</si>
  <si>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</si>
  <si>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</si>
  <si>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</si>
  <si>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</si>
  <si>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</si>
  <si>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</si>
  <si>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</si>
  <si>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</si>
  <si>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</si>
  <si>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</si>
  <si>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</si>
  <si>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</si>
  <si>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</si>
  <si>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</si>
  <si>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</si>
  <si>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</si>
  <si>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</si>
  <si>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</si>
  <si>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</si>
  <si>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</si>
  <si>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</si>
  <si>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</si>
  <si>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</si>
  <si>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</si>
  <si>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</si>
  <si>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</si>
  <si>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</si>
  <si>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</si>
  <si>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</si>
  <si>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</si>
  <si>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</si>
  <si>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</si>
  <si>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</si>
  <si>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</si>
  <si>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</si>
  <si>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</si>
  <si>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</si>
  <si>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</si>
  <si>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</si>
  <si>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</si>
  <si>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</si>
  <si>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</si>
  <si>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</si>
  <si>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</si>
  <si>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</si>
  <si>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</si>
  <si>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</si>
  <si>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</si>
  <si>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</si>
  <si>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</si>
  <si>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</si>
  <si>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</si>
  <si>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</si>
  <si>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</si>
  <si>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</si>
  <si>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</si>
  <si>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</si>
  <si>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</si>
  <si>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</si>
  <si>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</si>
  <si>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</si>
  <si>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</si>
  <si>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</si>
  <si>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</si>
  <si>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</si>
  <si>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</si>
  <si>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</si>
  <si>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</si>
  <si>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</si>
  <si>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</si>
  <si>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</si>
  <si>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</si>
  <si>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</si>
  <si>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</si>
  <si>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</si>
  <si>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</si>
  <si>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</si>
  <si>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</si>
  <si>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</si>
  <si>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</si>
  <si>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</si>
  <si>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</si>
  <si>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</si>
  <si>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</si>
  <si>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</si>
  <si>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</si>
  <si>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</si>
  <si>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</si>
  <si>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</si>
  <si>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</si>
  <si>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</si>
  <si>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</si>
  <si>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</si>
  <si>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</si>
  <si>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</si>
  <si>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</si>
  <si>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</si>
  <si>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</si>
  <si>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</si>
  <si>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</si>
  <si>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</si>
  <si>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</si>
  <si>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</si>
  <si>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</si>
  <si>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</si>
  <si>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</si>
  <si>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</si>
  <si>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</si>
  <si>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</si>
  <si>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</si>
  <si>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</si>
  <si>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</si>
  <si>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</si>
  <si>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</si>
  <si>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</si>
  <si>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</si>
  <si>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</si>
  <si>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</si>
  <si>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</si>
  <si>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</si>
  <si>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</si>
  <si>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</si>
  <si>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</si>
  <si>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</si>
  <si>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</si>
  <si>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</si>
  <si>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</si>
  <si>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</si>
  <si>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</si>
  <si>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</si>
  <si>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</si>
  <si>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</si>
  <si>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</si>
  <si>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</si>
  <si>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</si>
  <si>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</si>
  <si>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</si>
  <si>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</si>
  <si>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</si>
  <si>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</si>
  <si>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</si>
  <si>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</si>
  <si>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</si>
  <si>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</si>
  <si>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</si>
  <si>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</si>
  <si>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</si>
  <si>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</si>
  <si>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</si>
  <si>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</si>
  <si>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</si>
  <si>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</si>
  <si>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</si>
  <si>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</si>
  <si>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</si>
  <si>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</si>
  <si>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</si>
  <si>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</si>
  <si>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</si>
  <si>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</si>
  <si>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</si>
  <si>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</si>
  <si>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</si>
  <si>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</si>
  <si>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</si>
  <si>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</si>
  <si>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</si>
  <si>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</si>
  <si>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</si>
  <si>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</si>
  <si>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</si>
  <si>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</si>
  <si>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</si>
  <si>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</si>
  <si>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</si>
  <si>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</si>
  <si>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</si>
  <si>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</si>
  <si>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</si>
  <si>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</si>
  <si>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</si>
  <si>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</si>
  <si>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</si>
  <si>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</si>
  <si>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</si>
  <si>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</si>
  <si>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</si>
  <si>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</si>
  <si>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</si>
  <si>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</si>
  <si>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</si>
  <si>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</si>
  <si>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</si>
  <si>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</si>
  <si>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</si>
  <si>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</si>
  <si>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</si>
  <si>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</si>
  <si>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</si>
  <si>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</si>
  <si>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</si>
  <si>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</si>
  <si>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</si>
  <si>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</si>
  <si>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</si>
  <si>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</si>
  <si>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</si>
  <si>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</si>
  <si>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</si>
  <si>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</si>
  <si>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</si>
  <si>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</si>
  <si>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</si>
  <si>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</si>
  <si>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</si>
  <si>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</si>
  <si>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</si>
  <si>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</si>
  <si>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</si>
  <si>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</si>
  <si>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</si>
  <si>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</si>
  <si>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</si>
  <si>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</si>
  <si>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</si>
  <si>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</si>
  <si>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</si>
  <si>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</si>
  <si>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</si>
  <si>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</si>
  <si>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</si>
  <si>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</si>
  <si>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</si>
  <si>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</si>
  <si>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</si>
  <si>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</si>
  <si>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</si>
  <si>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</si>
  <si>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</si>
  <si>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</si>
  <si>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</si>
  <si>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</si>
  <si>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</si>
  <si>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</si>
  <si>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</si>
  <si>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</si>
  <si>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</si>
  <si>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</si>
  <si>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</si>
  <si>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</si>
  <si>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</si>
  <si>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</si>
  <si>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</si>
  <si>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</si>
  <si>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</si>
  <si>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</si>
  <si>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</si>
  <si>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</si>
  <si>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</si>
  <si>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</si>
  <si>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</si>
  <si>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</si>
  <si>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</si>
  <si>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</si>
  <si>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</si>
  <si>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</si>
  <si>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</si>
  <si>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</si>
  <si>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</si>
  <si>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</si>
  <si>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</si>
  <si>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</si>
  <si>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</si>
  <si>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</si>
  <si>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</si>
  <si>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</si>
  <si>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</si>
  <si>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</si>
  <si>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</si>
  <si>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</si>
  <si>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</si>
  <si>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</si>
  <si>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</si>
  <si>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</si>
  <si>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</si>
  <si>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</si>
  <si>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</si>
  <si>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</si>
  <si>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</si>
  <si>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</si>
  <si>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</si>
  <si>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</si>
  <si>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</si>
  <si>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</si>
  <si>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</si>
  <si>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</si>
  <si>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</si>
  <si>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</si>
  <si>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</si>
  <si>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</si>
  <si>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</si>
  <si>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</si>
  <si>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</si>
  <si>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</si>
  <si>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</si>
  <si>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</si>
  <si>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</si>
  <si>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</si>
  <si>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</si>
  <si>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</si>
  <si>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</si>
  <si>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</si>
  <si>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</si>
  <si>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</si>
  <si>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</si>
  <si>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</si>
  <si>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</si>
  <si>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</si>
  <si>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</si>
  <si>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</si>
  <si>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</si>
  <si>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</si>
  <si>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</si>
  <si>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</si>
  <si>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</si>
  <si>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</si>
  <si>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</si>
  <si>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</si>
  <si>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</si>
  <si>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</si>
  <si>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</si>
  <si>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</si>
  <si>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</si>
  <si>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</si>
  <si>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</si>
  <si>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</si>
  <si>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</si>
  <si>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</si>
  <si>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</si>
  <si>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</si>
  <si>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</si>
  <si>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</si>
  <si>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</si>
  <si>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</si>
  <si>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</si>
  <si>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</si>
  <si>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</si>
  <si>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</si>
  <si>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</si>
  <si>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</si>
  <si>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</si>
  <si>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</si>
  <si>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</si>
  <si>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</si>
  <si>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</si>
  <si>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</si>
  <si>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</si>
  <si>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</si>
  <si>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</si>
  <si>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</si>
  <si>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</si>
  <si>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</si>
  <si>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</si>
  <si>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</si>
  <si>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</si>
  <si>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</si>
  <si>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</si>
  <si>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</si>
  <si>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</si>
  <si>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</si>
  <si>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</si>
  <si>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</si>
  <si>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</si>
  <si>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</si>
  <si>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</si>
  <si>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</si>
  <si>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</si>
  <si>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</si>
  <si>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</si>
  <si>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</si>
  <si>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</si>
  <si>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</si>
  <si>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</si>
  <si>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</si>
  <si>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</si>
  <si>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</si>
  <si>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</si>
  <si>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</si>
  <si>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</si>
  <si>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</si>
  <si>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</si>
  <si>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</si>
  <si>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</si>
  <si>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</si>
  <si>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</si>
  <si>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</si>
  <si>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</si>
  <si>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</si>
  <si>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</si>
  <si>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</si>
  <si>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</si>
  <si>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</si>
  <si>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</si>
  <si>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</si>
  <si>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</si>
  <si>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</si>
  <si>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</si>
  <si>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</si>
  <si>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</si>
  <si>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</si>
  <si>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</si>
  <si>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</si>
  <si>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</si>
  <si>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</si>
  <si>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</si>
  <si>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</si>
  <si>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</si>
  <si>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</si>
  <si>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</si>
  <si>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</si>
  <si>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</si>
  <si>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</si>
  <si>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</si>
  <si>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</si>
  <si>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</si>
  <si>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</si>
  <si>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</si>
  <si>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</si>
  <si>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</si>
  <si>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</si>
  <si>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</si>
  <si>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</si>
  <si>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</si>
  <si>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</si>
  <si>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</si>
  <si>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</si>
  <si>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</si>
  <si>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</si>
  <si>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</si>
  <si>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</si>
  <si>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</si>
  <si>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</si>
  <si>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</si>
  <si>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</si>
  <si>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</si>
  <si>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</si>
  <si>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</si>
  <si>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</si>
  <si>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</si>
  <si>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</si>
  <si>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</si>
  <si>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</si>
  <si>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</si>
  <si>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</si>
  <si>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</si>
  <si>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</si>
  <si>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</si>
  <si>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</si>
  <si>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</si>
  <si>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</si>
  <si>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</si>
  <si>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</si>
  <si>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</si>
  <si>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</si>
  <si>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</si>
  <si>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</si>
  <si>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</si>
  <si>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</si>
  <si>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</si>
  <si>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</si>
  <si>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</si>
  <si>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</si>
  <si>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</si>
  <si>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</si>
  <si>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</si>
  <si>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</si>
  <si>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</si>
  <si>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</si>
  <si>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</si>
  <si>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</si>
  <si>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</si>
  <si>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</si>
  <si>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</si>
  <si>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</si>
  <si>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</si>
  <si>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</si>
  <si>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</si>
  <si>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</si>
  <si>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</si>
  <si>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</si>
  <si>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</si>
  <si>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</si>
  <si>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</si>
  <si>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</si>
  <si>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</si>
  <si>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</si>
  <si>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</si>
  <si>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</si>
  <si>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</si>
  <si>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</si>
  <si>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</si>
  <si>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</si>
  <si>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</si>
  <si>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</si>
  <si>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</si>
  <si>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</si>
  <si>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</si>
  <si>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</si>
  <si>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</si>
  <si>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</si>
  <si>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</si>
  <si>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</si>
  <si>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</si>
  <si>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</si>
  <si>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</si>
  <si>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</si>
  <si>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</si>
  <si>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</si>
  <si>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</si>
  <si>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</si>
  <si>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</si>
  <si>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</si>
  <si>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</si>
  <si>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</si>
  <si>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</si>
  <si>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</si>
  <si>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</si>
  <si>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</si>
  <si>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</si>
  <si>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</si>
  <si>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</si>
  <si>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</si>
  <si>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</si>
  <si>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</si>
  <si>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</si>
  <si>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</si>
  <si>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</si>
  <si>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</si>
  <si>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</si>
  <si>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</si>
  <si>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</si>
  <si>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</si>
  <si>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</si>
  <si>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</si>
  <si>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</si>
  <si>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</si>
  <si>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</si>
  <si>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</si>
  <si>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</si>
  <si>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</si>
  <si>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</si>
  <si>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</si>
  <si>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</si>
  <si>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</si>
  <si>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</si>
  <si>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</si>
  <si>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</si>
  <si>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</si>
  <si>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</si>
  <si>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</si>
  <si>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</si>
  <si>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</si>
  <si>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</si>
  <si>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</si>
  <si>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</si>
  <si>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</si>
  <si>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</si>
  <si>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</si>
  <si>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</si>
  <si>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</si>
  <si>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</si>
  <si>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</si>
  <si>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</si>
  <si>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</si>
  <si>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</si>
  <si>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</si>
  <si>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</si>
  <si>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</si>
  <si>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</si>
  <si>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</si>
  <si>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</si>
  <si>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</si>
  <si>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</si>
  <si>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</si>
  <si>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</si>
  <si>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</si>
  <si>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</si>
  <si>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</si>
  <si>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</si>
  <si>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</si>
  <si>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</si>
  <si>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</si>
  <si>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</si>
  <si>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</si>
  <si>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</si>
  <si>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</si>
  <si>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</si>
  <si>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</si>
  <si>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</si>
  <si>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</si>
  <si>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</si>
  <si>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</si>
  <si>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</si>
  <si>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</si>
  <si>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</si>
  <si>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</si>
  <si>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</si>
  <si>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</si>
  <si>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</si>
  <si>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</si>
  <si>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</si>
  <si>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</si>
  <si>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</si>
  <si>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</si>
  <si>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</si>
  <si>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</si>
  <si>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</si>
  <si>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</si>
  <si>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</si>
  <si>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</si>
  <si>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</si>
  <si>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</si>
  <si>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</si>
  <si>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</si>
  <si>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</si>
  <si>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</si>
  <si>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</si>
  <si>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</si>
  <si>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</si>
  <si>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</si>
  <si>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</si>
  <si>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</si>
  <si>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</si>
  <si>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</si>
  <si>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</si>
  <si>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</si>
  <si>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</si>
  <si>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</si>
  <si>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</si>
  <si>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</si>
  <si>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</si>
  <si>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</si>
  <si>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</si>
  <si>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</si>
  <si>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</si>
  <si>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</si>
  <si>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</si>
  <si>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</si>
  <si>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</si>
  <si>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</si>
  <si>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</si>
  <si>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</si>
  <si>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</si>
  <si>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</si>
  <si>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</si>
  <si>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</si>
  <si>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</si>
  <si>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</si>
  <si>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</si>
  <si>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</si>
  <si>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</si>
  <si>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</si>
  <si>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</si>
  <si>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</si>
  <si>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</si>
  <si>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</si>
  <si>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</si>
  <si>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</si>
  <si>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</si>
  <si>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</si>
  <si>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</si>
  <si>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</si>
  <si>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</si>
  <si>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</si>
  <si>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</si>
  <si>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</si>
  <si>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</si>
  <si>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</si>
  <si>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</si>
  <si>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</si>
  <si>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</si>
  <si>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</si>
  <si>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</si>
  <si>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</si>
  <si>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</si>
  <si>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</si>
  <si>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</si>
  <si>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</si>
  <si>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</si>
  <si>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</si>
  <si>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</si>
  <si>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</si>
  <si>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</si>
  <si>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</si>
  <si>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</si>
  <si>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</si>
  <si>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</si>
  <si>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</si>
  <si>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</si>
  <si>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</si>
  <si>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</si>
  <si>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</si>
  <si>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</si>
  <si>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</si>
  <si>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</si>
  <si>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</si>
  <si>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</si>
  <si>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</si>
  <si>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</si>
  <si>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</si>
  <si>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</si>
  <si>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</si>
  <si>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</si>
  <si>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</si>
  <si>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</si>
  <si>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</si>
  <si>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</si>
  <si>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</si>
  <si>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</si>
  <si>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</si>
  <si>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</si>
  <si>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</si>
  <si>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</si>
  <si>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</si>
  <si>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</si>
  <si>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</si>
  <si>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</si>
  <si>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</si>
  <si>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</si>
  <si>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</si>
  <si>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</si>
  <si>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</si>
  <si>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</si>
  <si>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</si>
  <si>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</si>
  <si>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</si>
  <si>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</si>
  <si>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</si>
  <si>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</si>
  <si>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</si>
  <si>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</si>
  <si>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</si>
  <si>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</si>
  <si>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</si>
  <si>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</si>
  <si>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</si>
  <si>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</si>
  <si>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</si>
  <si>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</si>
  <si>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</si>
  <si>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</si>
  <si>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</si>
  <si>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</si>
  <si>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</si>
  <si>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</si>
  <si>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</si>
  <si>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</si>
  <si>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</si>
  <si>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</si>
  <si>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</si>
  <si>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</si>
  <si>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</si>
  <si>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</si>
  <si>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</si>
  <si>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</si>
  <si>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</si>
  <si>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</si>
  <si>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</si>
  <si>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</si>
  <si>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</si>
  <si>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</si>
  <si>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</si>
  <si>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</si>
  <si>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</si>
  <si>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</si>
  <si>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</si>
  <si>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</si>
  <si>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</si>
  <si>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</si>
  <si>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</si>
  <si>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</si>
  <si>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</si>
  <si>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</si>
  <si>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</si>
  <si>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</si>
  <si>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</si>
  <si>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</si>
  <si>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</si>
  <si>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</si>
  <si>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</si>
  <si>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</si>
  <si>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</si>
  <si>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</si>
  <si>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</si>
  <si>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</si>
  <si>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</si>
  <si>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</si>
  <si>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</si>
  <si>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</si>
  <si>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</si>
  <si>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</si>
  <si>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</si>
  <si>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</si>
  <si>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</si>
  <si>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</si>
  <si>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</si>
  <si>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</si>
  <si>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</si>
  <si>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</si>
  <si>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</si>
  <si>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</si>
  <si>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</si>
  <si>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</si>
  <si>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</si>
  <si>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</si>
  <si>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</si>
  <si>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</si>
  <si>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</si>
  <si>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</si>
  <si>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</si>
  <si>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</si>
  <si>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</si>
  <si>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</si>
  <si>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</si>
  <si>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</si>
  <si>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</si>
  <si>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</si>
  <si>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</si>
  <si>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</si>
  <si>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</si>
  <si>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</si>
  <si>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</si>
  <si>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</si>
  <si>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</si>
  <si>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</si>
  <si>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</si>
  <si>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</si>
  <si>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</si>
  <si>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</si>
  <si>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</si>
  <si>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</si>
  <si>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</si>
  <si>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</si>
  <si>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</si>
  <si>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</si>
  <si>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</si>
  <si>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</si>
  <si>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</si>
  <si>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</si>
  <si>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</si>
  <si>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</si>
  <si>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</si>
  <si>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</si>
  <si>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</si>
  <si>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</si>
  <si>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</si>
  <si>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</si>
  <si>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</si>
  <si>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</si>
  <si>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</si>
  <si>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</si>
  <si>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</si>
  <si>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</si>
  <si>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</si>
  <si>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</si>
  <si>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</si>
  <si>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</si>
  <si>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</si>
  <si>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</si>
  <si>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</si>
  <si>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</si>
  <si>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</si>
  <si>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</si>
  <si>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</si>
  <si>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</si>
  <si>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</si>
  <si>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</si>
  <si>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</si>
  <si>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</si>
  <si>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</si>
  <si>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</si>
  <si>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</si>
  <si>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</si>
  <si>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</si>
  <si>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</si>
  <si>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</si>
  <si>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</si>
  <si>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</si>
  <si>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</si>
  <si>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</si>
  <si>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</si>
  <si>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</si>
  <si>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</si>
  <si>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</si>
  <si>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</si>
  <si>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</si>
  <si>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</si>
  <si>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</si>
  <si>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</si>
  <si>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</si>
  <si>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</si>
  <si>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</si>
  <si>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</si>
  <si>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</si>
  <si>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</si>
  <si>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</si>
  <si>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</si>
  <si>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</si>
  <si>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</si>
  <si>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</si>
  <si>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</si>
  <si>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</si>
  <si>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</si>
  <si>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</si>
  <si>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</si>
  <si>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</si>
  <si>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</si>
  <si>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</si>
  <si>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</si>
  <si>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</si>
  <si>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</si>
  <si>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</si>
  <si>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</si>
  <si>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</si>
  <si>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</si>
  <si>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</si>
  <si>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</si>
  <si>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</si>
  <si>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</si>
  <si>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</si>
  <si>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</si>
  <si>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</si>
  <si>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</si>
  <si>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</si>
  <si>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</si>
  <si>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</si>
  <si>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</si>
  <si>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</si>
  <si>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</si>
  <si>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</si>
  <si>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</si>
  <si>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</si>
  <si>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</si>
  <si>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</si>
  <si>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</si>
  <si>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</si>
  <si>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</si>
  <si>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</si>
  <si>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</si>
  <si>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</si>
  <si>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</si>
  <si>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</si>
  <si>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</si>
  <si>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</si>
  <si>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</si>
  <si>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</si>
  <si>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</si>
  <si>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</si>
  <si>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</si>
  <si>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</si>
  <si>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</si>
  <si>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</si>
  <si>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</si>
  <si>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</si>
  <si>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</si>
  <si>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</si>
  <si>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</si>
  <si>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</si>
  <si>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</si>
  <si>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</si>
  <si>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</si>
  <si>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</si>
  <si>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</si>
  <si>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</si>
  <si>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</si>
  <si>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</si>
  <si>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</si>
  <si>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</si>
  <si>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</si>
  <si>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</si>
  <si>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</si>
  <si>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</si>
  <si>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</si>
  <si>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</si>
  <si>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</si>
  <si>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</si>
  <si>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</si>
  <si>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</si>
  <si>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</si>
  <si>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</si>
  <si>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</si>
  <si>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</si>
  <si>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</si>
  <si>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</si>
  <si>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</si>
  <si>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</si>
  <si>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</si>
  <si>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</si>
  <si>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</si>
  <si>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</si>
  <si>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</si>
  <si>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</si>
  <si>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</si>
  <si>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</si>
  <si>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</si>
  <si>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</si>
  <si>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</si>
  <si>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</si>
  <si>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</si>
  <si>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</si>
  <si>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</si>
  <si>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</si>
  <si>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</si>
  <si>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</si>
  <si>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</si>
  <si>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</si>
  <si>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</si>
  <si>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</si>
  <si>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</si>
  <si>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</si>
  <si>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</si>
  <si>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</si>
  <si>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</si>
  <si>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</si>
  <si>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</si>
  <si>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</si>
  <si>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</si>
  <si>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</si>
  <si>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</si>
  <si>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</si>
  <si>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</si>
  <si>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</si>
  <si>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</si>
  <si>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</si>
  <si>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</si>
  <si>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</si>
  <si>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</si>
  <si>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</si>
  <si>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</si>
  <si>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</si>
  <si>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</si>
  <si>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</si>
  <si>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</si>
  <si>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</si>
  <si>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</si>
  <si>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</si>
  <si>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</si>
  <si>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</si>
  <si>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</si>
  <si>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</si>
  <si>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</si>
  <si>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</si>
  <si>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</si>
  <si>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</si>
  <si>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</si>
  <si>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</si>
  <si>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</si>
  <si>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</si>
  <si>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</si>
  <si>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</si>
  <si>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</si>
  <si>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</si>
  <si>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</si>
  <si>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</si>
  <si>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</si>
  <si>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</si>
  <si>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</si>
  <si>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</si>
  <si>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</si>
  <si>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</si>
  <si>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</si>
  <si>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</si>
  <si>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</si>
  <si>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</si>
  <si>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</si>
  <si>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</si>
  <si>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</si>
  <si>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</si>
  <si>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</si>
  <si>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</si>
  <si>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</si>
  <si>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</si>
  <si>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</si>
  <si>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</si>
  <si>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</si>
  <si>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</si>
  <si>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</si>
  <si>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</si>
  <si>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</si>
  <si>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</si>
  <si>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</si>
  <si>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</si>
  <si>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</si>
  <si>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</si>
  <si>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</si>
  <si>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</si>
  <si>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</si>
  <si>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</si>
  <si>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</si>
  <si>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</si>
  <si>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</si>
  <si>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</si>
  <si>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</si>
  <si>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</si>
  <si>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</si>
  <si>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</si>
  <si>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</si>
  <si>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</si>
  <si>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</si>
  <si>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</si>
  <si>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</si>
  <si>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</si>
  <si>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</si>
  <si>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</si>
  <si>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</si>
  <si>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</si>
  <si>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</si>
  <si>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</si>
  <si>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</si>
  <si>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</si>
  <si>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</si>
  <si>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</si>
  <si>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</si>
  <si>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</si>
  <si>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</si>
  <si>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</si>
  <si>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</si>
  <si>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</si>
  <si>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</si>
  <si>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</si>
  <si>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</si>
  <si>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</si>
  <si>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</si>
  <si>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</si>
  <si>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</si>
  <si>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</si>
  <si>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</si>
  <si>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</si>
  <si>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</si>
  <si>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</si>
  <si>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</si>
  <si>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</si>
  <si>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</si>
  <si>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</si>
  <si>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</si>
  <si>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</si>
  <si>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</si>
  <si>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</si>
  <si>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</si>
  <si>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</si>
  <si>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</si>
  <si>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</si>
  <si>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</si>
  <si>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</si>
  <si>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</si>
  <si>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</si>
  <si>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</si>
  <si>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</si>
  <si>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</si>
  <si>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</si>
  <si>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</si>
  <si>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</si>
  <si>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</si>
  <si>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</si>
  <si>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</si>
  <si>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</si>
  <si>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</si>
  <si>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</si>
  <si>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</si>
  <si>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</si>
  <si>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</si>
  <si>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</si>
  <si>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</si>
  <si>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</si>
  <si>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</si>
  <si>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</si>
  <si>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</si>
  <si>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</si>
  <si>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</si>
  <si>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</si>
  <si>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</si>
  <si>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</si>
  <si>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</si>
  <si>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</si>
  <si>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</si>
  <si>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</si>
  <si>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</si>
  <si>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</si>
  <si>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</si>
  <si>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</si>
  <si>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</si>
  <si>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</si>
  <si>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</si>
  <si>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</si>
  <si>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</si>
  <si>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</si>
  <si>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</si>
  <si>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</si>
  <si>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</si>
  <si>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</si>
  <si>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</si>
  <si>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</si>
  <si>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</si>
  <si>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</si>
  <si>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</si>
  <si>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</si>
  <si>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</si>
  <si>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</si>
  <si>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</si>
  <si>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</si>
  <si>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</si>
  <si>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</si>
  <si>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</si>
  <si>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</si>
  <si>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</si>
  <si>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</si>
  <si>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</si>
  <si>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</si>
  <si>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</si>
  <si>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</si>
  <si>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</si>
  <si>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</si>
  <si>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</si>
  <si>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</si>
  <si>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</si>
  <si>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</si>
  <si>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</si>
  <si>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</si>
  <si>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</si>
  <si>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</si>
  <si>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</si>
  <si>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</si>
  <si>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</si>
  <si>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</si>
  <si>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</si>
  <si>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</si>
  <si>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</si>
  <si>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</si>
  <si>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</si>
  <si>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</si>
  <si>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</si>
  <si>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</si>
  <si>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</si>
  <si>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</si>
  <si>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</si>
  <si>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</si>
  <si>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</si>
  <si>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</si>
  <si>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</si>
  <si>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</si>
  <si>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</si>
  <si>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</si>
  <si>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</si>
  <si>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</si>
  <si>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</si>
  <si>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</si>
  <si>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</si>
  <si>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</si>
  <si>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</si>
  <si>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</si>
  <si>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</si>
  <si>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</si>
  <si>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</si>
  <si>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</si>
  <si>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</si>
  <si>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</si>
  <si>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</si>
  <si>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</si>
  <si>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</si>
  <si>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</si>
  <si>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</si>
  <si>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</si>
  <si>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</si>
  <si>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</si>
  <si>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</si>
  <si>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</si>
  <si>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</si>
  <si>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</si>
  <si>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</si>
  <si>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</si>
  <si>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</si>
  <si>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</si>
  <si>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</si>
  <si>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</si>
  <si>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</si>
  <si>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</si>
  <si>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</si>
  <si>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</si>
  <si>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</si>
  <si>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</si>
  <si>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</si>
  <si>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</si>
  <si>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</si>
  <si>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</si>
  <si>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</si>
  <si>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</si>
  <si>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</si>
  <si>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</si>
  <si>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</si>
  <si>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</si>
  <si>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</si>
  <si>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</si>
  <si>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</si>
  <si>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</si>
  <si>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</si>
  <si>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</si>
  <si>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</si>
  <si>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</si>
  <si>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</si>
  <si>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</si>
  <si>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</si>
  <si>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</si>
  <si>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</si>
  <si>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</si>
  <si>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</si>
  <si>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</si>
  <si>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</si>
  <si>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</si>
  <si>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</si>
  <si>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</si>
  <si>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</si>
  <si>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</si>
  <si>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</si>
  <si>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</si>
  <si>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</si>
  <si>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</si>
  <si>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</si>
  <si>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</si>
  <si>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</si>
  <si>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</si>
  <si>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</si>
  <si>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</si>
  <si>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</si>
  <si>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</si>
  <si>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</si>
  <si>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</si>
  <si>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</si>
  <si>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</si>
  <si>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</si>
  <si>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</si>
  <si>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</si>
  <si>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</si>
  <si>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</si>
  <si>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</si>
  <si>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</si>
  <si>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</si>
  <si>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</si>
  <si>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</si>
  <si>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</si>
  <si>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</si>
  <si>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</si>
  <si>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</si>
  <si>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</si>
  <si>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</si>
  <si>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</si>
  <si>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</si>
  <si>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</si>
  <si>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</si>
  <si>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</si>
  <si>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</si>
  <si>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</si>
  <si>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</si>
  <si>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</si>
  <si>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</si>
  <si>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</si>
  <si>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</si>
  <si>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</si>
  <si>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</si>
  <si>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</si>
  <si>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</si>
  <si>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</si>
  <si>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</si>
  <si>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</si>
  <si>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</si>
  <si>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</si>
  <si>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</si>
  <si>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</si>
  <si>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</si>
  <si>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</si>
  <si>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</si>
  <si>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</si>
  <si>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</si>
  <si>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</si>
  <si>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</si>
  <si>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</si>
  <si>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</si>
  <si>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</si>
  <si>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</si>
  <si>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</si>
  <si>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</si>
  <si>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</si>
  <si>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</si>
  <si>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</si>
  <si>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</si>
  <si>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</si>
  <si>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</si>
  <si>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</si>
  <si>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</si>
  <si>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</si>
  <si>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</si>
  <si>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</si>
  <si>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</si>
  <si>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</si>
  <si>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</si>
  <si>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</si>
  <si>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</si>
  <si>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</si>
  <si>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</si>
  <si>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</si>
  <si>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</si>
  <si>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</si>
  <si>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</si>
  <si>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</si>
  <si>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</si>
  <si>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</si>
  <si>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</si>
  <si>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</si>
  <si>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</si>
  <si>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</si>
  <si>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</si>
  <si>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</si>
  <si>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</si>
  <si>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</si>
  <si>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</si>
  <si>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</si>
  <si>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</si>
  <si>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</si>
  <si>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</si>
  <si>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</si>
  <si>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</si>
  <si>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</si>
  <si>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</si>
  <si>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</si>
  <si>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</si>
  <si>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</si>
  <si>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</si>
  <si>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</si>
  <si>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</si>
  <si>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</si>
  <si>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</si>
  <si>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</si>
  <si>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</si>
  <si>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</si>
  <si>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</si>
  <si>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</si>
  <si>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</si>
  <si>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</si>
  <si>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</si>
  <si>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</si>
  <si>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</si>
  <si>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</si>
  <si>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</si>
  <si>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</si>
  <si>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</si>
  <si>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</si>
  <si>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</si>
  <si>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</si>
  <si>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</si>
  <si>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</si>
  <si>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</si>
  <si>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</si>
  <si>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</si>
  <si>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</si>
  <si>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</si>
  <si>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</si>
  <si>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</si>
  <si>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</si>
  <si>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</si>
  <si>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</si>
  <si>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</si>
  <si>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</si>
  <si>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</si>
  <si>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</si>
  <si>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</si>
  <si>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</si>
  <si>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</si>
  <si>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</si>
  <si>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</si>
  <si>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</si>
  <si>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</si>
  <si>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</si>
  <si>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</si>
  <si>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</si>
  <si>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</si>
  <si>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</si>
  <si>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</si>
  <si>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</si>
  <si>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</si>
  <si>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</si>
  <si>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</si>
  <si>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</si>
  <si>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</si>
  <si>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</si>
  <si>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</si>
  <si>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</si>
  <si>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</si>
  <si>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</si>
  <si>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</si>
  <si>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</si>
  <si>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</si>
  <si>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</si>
  <si>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</si>
  <si>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</si>
  <si>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</si>
  <si>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</si>
  <si>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</si>
  <si>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</si>
  <si>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</si>
  <si>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</si>
  <si>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</si>
  <si>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</si>
  <si>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</si>
  <si>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</si>
  <si>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</si>
  <si>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</si>
  <si>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</si>
  <si>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</si>
  <si>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</si>
  <si>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</si>
  <si>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</si>
  <si>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</si>
  <si>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</si>
  <si>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</si>
  <si>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</si>
  <si>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</si>
  <si>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</si>
  <si>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</si>
  <si>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</si>
  <si>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</si>
  <si>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</si>
  <si>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</si>
  <si>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</si>
  <si>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</si>
  <si>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</si>
  <si>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</si>
  <si>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</si>
  <si>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</si>
  <si>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</si>
  <si>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</si>
  <si>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</si>
  <si>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</si>
  <si>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</si>
  <si>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</si>
  <si>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</si>
  <si>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</si>
  <si>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</si>
  <si>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</si>
  <si>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</si>
  <si>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</si>
  <si>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</si>
  <si>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</si>
  <si>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</si>
  <si>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</si>
  <si>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</si>
  <si>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</si>
  <si>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</si>
  <si>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</si>
  <si>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</si>
  <si>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</si>
  <si>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</si>
  <si>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</si>
  <si>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</si>
  <si>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</si>
  <si>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</si>
  <si>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</si>
  <si>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</si>
  <si>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</si>
  <si>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</si>
  <si>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</si>
  <si>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</si>
  <si>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</si>
  <si>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</si>
  <si>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</si>
  <si>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</si>
  <si>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</si>
  <si>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</si>
  <si>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</si>
  <si>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</si>
  <si>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</si>
  <si>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</si>
  <si>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</si>
  <si>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</si>
  <si>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</si>
  <si>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</si>
  <si>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</si>
  <si>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</si>
  <si>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</si>
  <si>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</si>
  <si>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</si>
  <si>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</si>
  <si>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</si>
  <si>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</si>
  <si>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</si>
  <si>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</si>
  <si>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</si>
  <si>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</si>
  <si>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</si>
  <si>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</si>
  <si>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</si>
  <si>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</si>
  <si>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</si>
  <si>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</si>
  <si>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</si>
  <si>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</si>
  <si>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</si>
  <si>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</si>
  <si>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</si>
  <si>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</si>
  <si>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</si>
  <si>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</si>
  <si>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</si>
  <si>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</si>
  <si>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</si>
  <si>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</si>
  <si>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</si>
  <si>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</si>
  <si>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</si>
  <si>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</si>
  <si>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</si>
  <si>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</si>
  <si>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</si>
  <si>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</si>
  <si>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</si>
  <si>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</si>
  <si>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</si>
  <si>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</si>
  <si>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</si>
  <si>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</si>
  <si>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</si>
  <si>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</si>
  <si>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</si>
  <si>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</si>
  <si>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</si>
  <si>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</si>
  <si>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</si>
  <si>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</si>
  <si>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</si>
  <si>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</si>
  <si>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</si>
  <si>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</si>
  <si>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</si>
  <si>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</si>
  <si>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</si>
  <si>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</si>
  <si>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</si>
  <si>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</si>
  <si>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</si>
  <si>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</si>
  <si>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</si>
  <si>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</si>
  <si>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</si>
  <si>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</si>
  <si>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</si>
  <si>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</si>
  <si>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</si>
  <si>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</si>
  <si>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</si>
  <si>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</si>
  <si>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</si>
  <si>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</si>
  <si>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</si>
  <si>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</si>
  <si>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</si>
  <si>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</si>
  <si>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</si>
  <si>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</si>
  <si>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</si>
  <si>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</si>
  <si>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</si>
  <si>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</si>
  <si>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</si>
  <si>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</si>
  <si>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</si>
  <si>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</si>
  <si>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</si>
  <si>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</si>
  <si>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</si>
  <si>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</si>
  <si>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</si>
  <si>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</si>
  <si>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</si>
  <si>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</si>
  <si>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</si>
  <si>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</si>
  <si>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</si>
  <si>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</si>
  <si>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</si>
  <si>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</si>
  <si>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</si>
  <si>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</si>
  <si>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</si>
  <si>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</si>
  <si>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</si>
  <si>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</si>
  <si>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</si>
  <si>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</si>
  <si>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</si>
  <si>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</si>
  <si>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</si>
  <si>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</si>
  <si>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</si>
  <si>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</si>
  <si>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</si>
  <si>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</si>
  <si>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</si>
  <si>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</si>
  <si>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</si>
  <si>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</si>
  <si>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</si>
  <si>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</si>
  <si>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</si>
  <si>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</si>
  <si>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</si>
  <si>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</si>
  <si>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</si>
  <si>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</si>
  <si>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</si>
  <si>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</si>
  <si>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</si>
  <si>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</si>
  <si>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</si>
  <si>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</si>
  <si>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</si>
  <si>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</si>
  <si>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</si>
  <si>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</si>
  <si>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</si>
  <si>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</si>
  <si>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</si>
  <si>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</si>
  <si>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</si>
  <si>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</si>
  <si>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</si>
  <si>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</si>
  <si>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</si>
  <si>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</si>
  <si>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</si>
  <si>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</si>
  <si>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</si>
  <si>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</si>
  <si>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</si>
  <si>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</si>
  <si>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</si>
  <si>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</si>
  <si>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</si>
  <si>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</si>
  <si>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</si>
  <si>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</si>
  <si>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</si>
  <si>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</si>
  <si>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</si>
  <si>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</si>
  <si>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</si>
  <si>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</si>
  <si>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</si>
  <si>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</si>
  <si>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</si>
  <si>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</si>
  <si>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</si>
  <si>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</si>
  <si>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</si>
  <si>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</si>
  <si>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</si>
  <si>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</si>
  <si>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</si>
  <si>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</si>
  <si>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</si>
  <si>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</si>
  <si>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</si>
  <si>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</si>
  <si>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</si>
  <si>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</si>
  <si>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</si>
  <si>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</si>
  <si>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</si>
  <si>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</si>
  <si>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</si>
  <si>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</si>
  <si>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</si>
  <si>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</si>
  <si>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</si>
  <si>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</si>
  <si>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</si>
  <si>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</si>
  <si>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</si>
  <si>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</si>
  <si>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</si>
  <si>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</si>
  <si>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</si>
  <si>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</si>
  <si>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</si>
  <si>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</si>
  <si>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</si>
  <si>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</si>
  <si>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</si>
  <si>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</si>
  <si>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</si>
  <si>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</si>
  <si>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</si>
  <si>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</si>
  <si>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</si>
  <si>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</si>
  <si>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</si>
  <si>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</si>
  <si>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</si>
  <si>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</si>
  <si>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</si>
  <si>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</si>
  <si>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</si>
  <si>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</si>
  <si>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</si>
  <si>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</si>
  <si>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</si>
  <si>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</si>
  <si>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</si>
  <si>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</si>
  <si>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</si>
  <si>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</si>
  <si>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</si>
  <si>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</si>
  <si>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</si>
  <si>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</si>
  <si>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</si>
  <si>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</si>
  <si>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</si>
  <si>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</si>
  <si>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</si>
  <si>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</si>
  <si>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</si>
  <si>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</si>
  <si>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</si>
  <si>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</si>
  <si>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</si>
  <si>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</si>
  <si>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</si>
  <si>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</si>
  <si>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</si>
  <si>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</si>
  <si>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</si>
  <si>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</si>
  <si>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</si>
  <si>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</si>
  <si>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</si>
  <si>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</si>
  <si>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</si>
  <si>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</si>
  <si>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</si>
  <si>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</si>
  <si>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</si>
  <si>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</si>
  <si>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</si>
  <si>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</si>
  <si>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</si>
  <si>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</si>
  <si>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</si>
  <si>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</si>
  <si>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</si>
  <si>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</si>
  <si>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</si>
  <si>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</si>
  <si>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</si>
  <si>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</si>
  <si>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</si>
  <si>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</si>
  <si>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</si>
  <si>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</si>
  <si>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</si>
  <si>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</si>
  <si>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</si>
  <si>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</si>
  <si>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</si>
  <si>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</si>
  <si>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</si>
  <si>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</si>
  <si>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</si>
  <si>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</si>
  <si>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</si>
  <si>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</si>
  <si>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</si>
  <si>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</si>
  <si>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</si>
  <si>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</si>
  <si>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</si>
  <si>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</si>
  <si>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</si>
  <si>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</si>
  <si>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</si>
  <si>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</si>
  <si>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</si>
  <si>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</si>
  <si>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</si>
  <si>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</si>
  <si>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</si>
  <si>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</si>
  <si>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</si>
  <si>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</si>
  <si>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</si>
  <si>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</si>
  <si>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</si>
  <si>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</si>
  <si>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</si>
  <si>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</si>
  <si>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</si>
  <si>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</si>
  <si>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</si>
  <si>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</si>
  <si>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</si>
  <si>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</si>
  <si>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</si>
  <si>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</si>
  <si>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</si>
  <si>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</si>
  <si>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</si>
  <si>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</si>
  <si>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</si>
  <si>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</si>
  <si>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</si>
  <si>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</si>
  <si>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</si>
  <si>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</si>
  <si>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</si>
  <si>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</si>
  <si>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</si>
  <si>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</si>
  <si>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</si>
  <si>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</si>
  <si>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</si>
  <si>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</si>
  <si>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</si>
  <si>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</si>
  <si>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</si>
  <si>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</si>
  <si>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</si>
  <si>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</si>
  <si>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</si>
  <si>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</si>
  <si>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</si>
  <si>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</si>
  <si>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</si>
  <si>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</si>
  <si>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</si>
  <si>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</si>
  <si>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</si>
  <si>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</si>
  <si>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</si>
  <si>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</si>
  <si>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</si>
  <si>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</si>
  <si>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</si>
  <si>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</si>
  <si>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</si>
  <si>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</si>
  <si>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</si>
  <si>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</si>
  <si>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</si>
  <si>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</si>
  <si>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</si>
  <si>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</si>
  <si>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</si>
  <si>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</si>
  <si>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</si>
  <si>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</si>
  <si>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</si>
  <si>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</si>
  <si>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</si>
  <si>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</si>
  <si>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</si>
  <si>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</si>
  <si>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</si>
  <si>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</si>
  <si>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</si>
  <si>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</si>
  <si>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</si>
  <si>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</si>
  <si>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</si>
  <si>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</si>
  <si>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</si>
  <si>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</si>
  <si>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</si>
  <si>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</si>
  <si>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</si>
  <si>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</si>
  <si>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</si>
  <si>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</si>
  <si>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</si>
  <si>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</si>
  <si>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</si>
  <si>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</si>
  <si>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</si>
  <si>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</si>
  <si>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</si>
  <si>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</si>
  <si>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</si>
  <si>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</si>
  <si>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</si>
  <si>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</si>
  <si>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</si>
  <si>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</si>
  <si>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</si>
  <si>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</si>
  <si>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</si>
  <si>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</si>
  <si>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</si>
  <si>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</si>
  <si>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</si>
  <si>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</si>
  <si>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</si>
  <si>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</si>
  <si>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</si>
  <si>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</si>
  <si>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</si>
  <si>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</si>
  <si>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</si>
  <si>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</si>
  <si>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</si>
  <si>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</si>
  <si>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</si>
  <si>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</si>
  <si>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</si>
  <si>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</si>
  <si>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</si>
  <si>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</si>
  <si>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</si>
  <si>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</si>
  <si>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</si>
  <si>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</si>
  <si>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</si>
  <si>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</si>
  <si>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</si>
  <si>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</si>
  <si>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</si>
  <si>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</si>
  <si>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</si>
  <si>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</si>
  <si>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</si>
  <si>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</si>
  <si>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</si>
  <si>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</si>
  <si>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</si>
  <si>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</si>
  <si>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</si>
  <si>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</si>
  <si>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</si>
  <si>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</si>
  <si>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</si>
  <si>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</si>
  <si>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</si>
  <si>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</si>
  <si>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</si>
  <si>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</si>
  <si>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</si>
  <si>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</si>
  <si>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</si>
  <si>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</si>
  <si>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</si>
  <si>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</si>
  <si>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</si>
  <si>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</si>
  <si>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</si>
  <si>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</si>
  <si>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</si>
  <si>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</si>
  <si>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</si>
  <si>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</si>
  <si>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</si>
  <si>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</si>
  <si>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</si>
  <si>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</si>
  <si>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</si>
  <si>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</si>
  <si>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</si>
  <si>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</si>
  <si>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</si>
  <si>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</si>
  <si>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</si>
  <si>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</si>
  <si>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</si>
  <si>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</si>
  <si>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</si>
  <si>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</si>
  <si>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</si>
  <si>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</si>
  <si>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</si>
  <si>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</si>
  <si>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</si>
  <si>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</si>
  <si>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</si>
  <si>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</si>
  <si>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</si>
  <si>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</si>
  <si>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</si>
  <si>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</si>
  <si>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</si>
  <si>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</si>
  <si>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</si>
  <si>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</si>
  <si>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</si>
  <si>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</si>
  <si>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</si>
  <si>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</si>
  <si>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</si>
  <si>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</si>
  <si>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</si>
  <si>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</si>
  <si>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</si>
  <si>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</si>
  <si>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</si>
  <si>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</si>
  <si>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</si>
  <si>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</si>
  <si>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</si>
  <si>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</si>
  <si>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</si>
  <si>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</si>
  <si>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</si>
  <si>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</si>
  <si>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</si>
  <si>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</si>
  <si>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</si>
  <si>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</si>
  <si>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</si>
  <si>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</si>
  <si>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</si>
  <si>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</si>
  <si>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</si>
  <si>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</si>
  <si>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</si>
  <si>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</si>
  <si>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</si>
  <si>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</si>
  <si>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</si>
  <si>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</si>
  <si>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</si>
  <si>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</si>
  <si>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</si>
  <si>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</si>
  <si>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</si>
  <si>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</si>
  <si>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</si>
  <si>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</si>
  <si>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</si>
  <si>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</si>
  <si>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</si>
  <si>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</si>
  <si>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</si>
  <si>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</si>
  <si>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</si>
  <si>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</si>
  <si>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</si>
  <si>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</si>
  <si>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</si>
  <si>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</si>
  <si>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</si>
  <si>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</si>
  <si>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</si>
  <si>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</si>
  <si>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</si>
  <si>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</si>
  <si>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</si>
  <si>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</si>
  <si>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</si>
  <si>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</si>
  <si>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</si>
  <si>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</si>
  <si>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</si>
  <si>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</si>
  <si>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</si>
  <si>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</si>
  <si>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</si>
  <si>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</si>
  <si>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</si>
  <si>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</si>
  <si>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</si>
  <si>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</si>
  <si>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</si>
  <si>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</si>
  <si>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</si>
  <si>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</si>
  <si>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</si>
  <si>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</si>
  <si>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</si>
  <si>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</si>
  <si>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</si>
  <si>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</si>
  <si>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</si>
  <si>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</si>
  <si>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</si>
  <si>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</si>
  <si>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</si>
  <si>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</si>
  <si>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</si>
  <si>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</si>
  <si>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</si>
  <si>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</si>
  <si>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</si>
  <si>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</si>
  <si>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</si>
  <si>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</si>
  <si>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</si>
  <si>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</si>
  <si>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</si>
  <si>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</si>
  <si>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</si>
  <si>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</si>
  <si>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</si>
  <si>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</si>
  <si>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</si>
  <si>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</si>
  <si>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</si>
  <si>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</si>
  <si>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</si>
  <si>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</si>
  <si>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</si>
  <si>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</si>
  <si>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</si>
  <si>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</si>
  <si>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</si>
  <si>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</si>
  <si>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</si>
  <si>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</si>
  <si>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</si>
  <si>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</si>
  <si>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</si>
  <si>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</si>
  <si>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</si>
  <si>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</si>
  <si>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</si>
  <si>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</si>
  <si>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</si>
  <si>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</si>
  <si>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</si>
  <si>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</si>
  <si>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</si>
  <si>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</si>
  <si>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</si>
  <si>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</si>
  <si>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</si>
  <si>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</si>
  <si>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</si>
  <si>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</si>
  <si>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</si>
  <si>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</si>
  <si>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</si>
  <si>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</si>
  <si>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</si>
  <si>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</si>
  <si>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</si>
  <si>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</si>
  <si>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</si>
  <si>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</si>
  <si>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</si>
  <si>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</si>
  <si>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</si>
  <si>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</si>
  <si>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</si>
  <si>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</si>
  <si>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</si>
  <si>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</si>
  <si>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</si>
  <si>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</si>
  <si>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</si>
  <si>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</si>
  <si>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</si>
  <si>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</si>
  <si>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</si>
  <si>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</si>
  <si>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</si>
  <si>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</si>
  <si>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</si>
  <si>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</si>
  <si>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</si>
  <si>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</si>
  <si>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</si>
  <si>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</si>
  <si>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</si>
  <si>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</si>
  <si>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</si>
  <si>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</si>
  <si>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</si>
  <si>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</si>
  <si>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</si>
  <si>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</si>
  <si>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</si>
  <si>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</si>
  <si>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</si>
  <si>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</si>
  <si>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</si>
  <si>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</si>
  <si>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</si>
  <si>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</si>
  <si>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</si>
  <si>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</si>
  <si>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</si>
  <si>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</si>
  <si>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</si>
  <si>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</si>
  <si>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</si>
  <si>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</si>
  <si>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</si>
  <si>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</si>
  <si>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</si>
  <si>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</si>
  <si>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</si>
  <si>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</si>
  <si>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</si>
  <si>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</si>
  <si>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</si>
  <si>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</si>
  <si>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</si>
  <si>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</si>
  <si>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</si>
  <si>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</si>
  <si>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</si>
  <si>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</si>
  <si>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</si>
  <si>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</si>
  <si>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</si>
  <si>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</si>
  <si>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</si>
  <si>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</si>
  <si>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</si>
  <si>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</si>
  <si>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</si>
  <si>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</si>
  <si>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</si>
  <si>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</si>
  <si>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</si>
  <si>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</si>
  <si>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</si>
  <si>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</si>
  <si>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</si>
  <si>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</si>
  <si>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</si>
  <si>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</si>
  <si>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</si>
  <si>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</si>
  <si>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</si>
  <si>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</si>
  <si>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</si>
  <si>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</si>
  <si>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</si>
  <si>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</si>
  <si>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</si>
  <si>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</si>
  <si>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</si>
  <si>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</si>
  <si>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</si>
  <si>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</si>
  <si>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</si>
  <si>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</si>
  <si>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</si>
  <si>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</si>
  <si>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</si>
  <si>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</si>
  <si>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</si>
  <si>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</si>
  <si>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</si>
  <si>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</si>
  <si>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</si>
  <si>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</si>
  <si>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</si>
  <si>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</si>
  <si>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</si>
  <si>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</si>
  <si>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</si>
  <si>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</si>
  <si>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</si>
  <si>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</si>
  <si>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</si>
  <si>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</si>
  <si>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</si>
  <si>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</si>
  <si>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</si>
  <si>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</si>
  <si>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</si>
  <si>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</si>
  <si>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</si>
  <si>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</si>
  <si>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</si>
  <si>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</si>
  <si>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</si>
  <si>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</si>
  <si>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</si>
  <si>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</si>
  <si>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</si>
  <si>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</si>
  <si>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</si>
  <si>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</si>
  <si>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</si>
  <si>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</si>
  <si>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</si>
  <si>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</si>
  <si>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</si>
  <si>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</si>
  <si>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</si>
  <si>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</si>
  <si>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</si>
  <si>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</si>
  <si>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</si>
  <si>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</si>
  <si>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</si>
  <si>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</si>
  <si>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</si>
  <si>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</si>
  <si>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</si>
  <si>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</si>
  <si>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</si>
  <si>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</si>
  <si>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</si>
  <si>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</si>
  <si>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</si>
  <si>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</si>
  <si>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</si>
  <si>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</si>
  <si>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</si>
  <si>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</si>
  <si>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</si>
  <si>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</si>
  <si>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</si>
  <si>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</si>
  <si>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</si>
  <si>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</si>
  <si>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</si>
  <si>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</si>
  <si>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</si>
  <si>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</si>
  <si>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</si>
  <si>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</si>
  <si>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</si>
  <si>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</si>
  <si>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</si>
  <si>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</si>
  <si>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</si>
  <si>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</si>
  <si>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</si>
  <si>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</si>
  <si>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</si>
  <si>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</si>
  <si>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</si>
  <si>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</si>
  <si>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</si>
  <si>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</si>
  <si>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</si>
  <si>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</si>
  <si>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</si>
  <si>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</si>
  <si>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</si>
  <si>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</si>
  <si>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</si>
  <si>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</si>
  <si>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</si>
  <si>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</si>
  <si>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</si>
  <si>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</si>
  <si>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</si>
  <si>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</si>
  <si>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</si>
  <si>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</si>
  <si>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</si>
  <si>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</si>
  <si>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</si>
  <si>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</si>
  <si>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</si>
  <si>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</si>
  <si>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</si>
  <si>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</si>
  <si>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</si>
  <si>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</si>
  <si>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</si>
  <si>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</si>
  <si>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</si>
  <si>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</si>
  <si>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</si>
  <si>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</si>
  <si>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</si>
  <si>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</si>
  <si>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</si>
  <si>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</si>
  <si>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</si>
  <si>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</si>
  <si>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</si>
  <si>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</si>
  <si>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</si>
  <si>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</si>
  <si>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</si>
  <si>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</si>
  <si>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</si>
  <si>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</si>
  <si>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</si>
  <si>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</si>
  <si>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</si>
  <si>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</si>
  <si>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</si>
  <si>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</si>
  <si>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</si>
  <si>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</si>
  <si>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</si>
  <si>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</si>
  <si>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</si>
  <si>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</si>
  <si>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</si>
  <si>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</si>
  <si>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</si>
  <si>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</si>
  <si>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</si>
  <si>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</si>
  <si>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</si>
  <si>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</si>
  <si>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</si>
  <si>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</si>
  <si>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</si>
  <si>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</si>
  <si>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</si>
  <si>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</si>
  <si>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</si>
  <si>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</si>
  <si>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</si>
  <si>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</si>
  <si>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</si>
  <si>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</si>
  <si>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</si>
  <si>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</si>
  <si>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</si>
  <si>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</si>
  <si>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</si>
  <si>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</si>
  <si>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</si>
  <si>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</si>
  <si>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</si>
  <si>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</si>
  <si>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</si>
  <si>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</si>
  <si>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</si>
  <si>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</si>
  <si>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</si>
  <si>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</si>
  <si>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</si>
  <si>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</si>
  <si>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</si>
  <si>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</si>
  <si>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</si>
  <si>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</si>
  <si>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</si>
  <si>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</si>
  <si>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</si>
  <si>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</si>
  <si>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</si>
  <si>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</si>
  <si>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</si>
  <si>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</si>
  <si>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</si>
  <si>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</si>
  <si>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</si>
  <si>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</si>
  <si>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</si>
  <si>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</si>
  <si>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</si>
  <si>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</si>
  <si>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</si>
  <si>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</si>
  <si>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</si>
  <si>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</si>
  <si>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</si>
  <si>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</si>
  <si>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</si>
  <si>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</si>
  <si>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</si>
  <si>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</si>
  <si>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</si>
  <si>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</si>
  <si>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</si>
  <si>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</si>
  <si>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</si>
  <si>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</si>
  <si>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</si>
  <si>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</si>
  <si>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</si>
  <si>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</si>
  <si>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</si>
  <si>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</si>
  <si>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</si>
  <si>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</si>
  <si>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</si>
  <si>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</si>
  <si>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</si>
  <si>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</si>
  <si>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</si>
  <si>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</si>
  <si>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</si>
  <si>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</si>
  <si>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</si>
  <si>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</si>
  <si>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</si>
  <si>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</si>
  <si>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</si>
  <si>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</si>
  <si>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</si>
  <si>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</si>
  <si>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</si>
  <si>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</si>
  <si>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</si>
  <si>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</si>
  <si>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</si>
  <si>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</si>
  <si>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</si>
  <si>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</si>
  <si>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</si>
  <si>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</si>
  <si>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</si>
  <si>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</si>
  <si>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</si>
  <si>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</si>
  <si>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</si>
  <si>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</si>
  <si>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</si>
  <si>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</si>
  <si>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</si>
  <si>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</si>
  <si>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</si>
  <si>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</si>
  <si>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</si>
  <si>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</si>
  <si>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</si>
  <si>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</si>
  <si>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</si>
  <si>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</si>
  <si>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</si>
  <si>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</si>
  <si>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</si>
  <si>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</si>
  <si>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</si>
  <si>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</si>
  <si>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</si>
  <si>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</si>
  <si>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</si>
  <si>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</si>
  <si>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</si>
  <si>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</si>
  <si>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</si>
  <si>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</si>
  <si>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</si>
  <si>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</si>
  <si>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</si>
  <si>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</si>
  <si>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</si>
  <si>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</si>
  <si>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</si>
  <si>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</si>
  <si>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</si>
  <si>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</si>
  <si>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</si>
  <si>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</si>
  <si>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</si>
  <si>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</si>
  <si>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</si>
  <si>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</si>
  <si>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</si>
  <si>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</si>
  <si>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</si>
  <si>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</si>
  <si>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</si>
  <si>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</si>
  <si>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</si>
  <si>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</si>
  <si>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</si>
  <si>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</si>
  <si>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</si>
  <si>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</si>
  <si>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</si>
  <si>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</si>
  <si>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</si>
  <si>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</si>
  <si>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</si>
  <si>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</si>
  <si>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</si>
  <si>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</si>
  <si>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</si>
  <si>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</si>
  <si>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</si>
  <si>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</si>
  <si>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</si>
  <si>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</si>
  <si>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</si>
  <si>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</si>
  <si>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</si>
  <si>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</si>
  <si>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</si>
  <si>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</si>
  <si>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</si>
  <si>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</si>
  <si>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</si>
  <si>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</si>
  <si>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</si>
  <si>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</si>
  <si>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</si>
  <si>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</si>
  <si>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</si>
  <si>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</si>
  <si>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</si>
  <si>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</si>
  <si>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</si>
  <si>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</si>
  <si>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</si>
  <si>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</si>
  <si>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</si>
  <si>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</si>
  <si>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</si>
  <si>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</si>
  <si>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</si>
  <si>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</si>
  <si>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</si>
  <si>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</si>
  <si>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</si>
  <si>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</si>
  <si>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</si>
  <si>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</si>
  <si>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</si>
  <si>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</si>
  <si>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</si>
  <si>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</si>
  <si>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</si>
  <si>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</si>
  <si>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</si>
  <si>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</si>
  <si>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</si>
  <si>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</si>
  <si>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</si>
  <si>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</si>
  <si>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</si>
  <si>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</si>
  <si>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</si>
  <si>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</si>
  <si>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</si>
  <si>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</si>
  <si>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</si>
  <si>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</si>
  <si>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</si>
  <si>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</si>
  <si>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</si>
  <si>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</si>
  <si>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</si>
  <si>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</si>
  <si>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</si>
  <si>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</si>
  <si>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</si>
  <si>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</si>
  <si>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</si>
  <si>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</si>
  <si>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</si>
  <si>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</si>
  <si>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</si>
  <si>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</si>
  <si>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</si>
  <si>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</si>
  <si>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</si>
  <si>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</si>
  <si>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</si>
  <si>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</si>
  <si>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</si>
  <si>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</si>
  <si>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</si>
  <si>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</si>
  <si>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</si>
  <si>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</si>
  <si>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</si>
  <si>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</si>
  <si>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</si>
  <si>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</si>
  <si>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</si>
  <si>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</si>
  <si>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</si>
  <si>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</si>
  <si>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</si>
  <si>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</si>
  <si>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</si>
  <si>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</si>
  <si>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</si>
  <si>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</si>
  <si>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</si>
  <si>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</si>
  <si>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</si>
  <si>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</si>
  <si>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</si>
  <si>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</si>
  <si>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</si>
  <si>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</si>
  <si>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</si>
  <si>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</si>
  <si>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</si>
  <si>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</si>
  <si>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</si>
  <si>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</si>
  <si>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</si>
  <si>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</si>
  <si>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</si>
  <si>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</si>
  <si>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</si>
  <si>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</si>
  <si>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</si>
  <si>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</si>
  <si>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</si>
  <si>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</si>
  <si>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</si>
  <si>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</si>
  <si>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</si>
  <si>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</si>
  <si>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</si>
  <si>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</si>
  <si>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</si>
  <si>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</si>
  <si>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</si>
  <si>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</si>
  <si>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</si>
  <si>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</si>
  <si>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</si>
  <si>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</si>
  <si>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</si>
  <si>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</si>
  <si>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</si>
  <si>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</si>
  <si>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</si>
  <si>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</si>
  <si>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</si>
  <si>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</si>
  <si>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</si>
  <si>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</si>
  <si>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</si>
  <si>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</si>
  <si>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</si>
  <si>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</si>
  <si>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</si>
  <si>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</si>
  <si>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</si>
  <si>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</si>
  <si>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</si>
  <si>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</si>
  <si>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</si>
  <si>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</si>
  <si>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</si>
  <si>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</si>
  <si>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</si>
  <si>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</si>
  <si>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</si>
  <si>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</si>
  <si>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</si>
  <si>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</si>
  <si>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</si>
  <si>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</si>
  <si>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</si>
  <si>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</si>
  <si>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</si>
  <si>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</si>
  <si>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</si>
  <si>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</si>
  <si>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</si>
  <si>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</si>
  <si>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</si>
  <si>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</si>
  <si>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</si>
  <si>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</si>
  <si>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</si>
  <si>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</si>
  <si>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</si>
  <si>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</si>
  <si>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</si>
  <si>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</si>
  <si>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</si>
  <si>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</si>
  <si>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</si>
  <si>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</si>
  <si>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</si>
  <si>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</si>
  <si>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</si>
  <si>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</si>
  <si>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</si>
  <si>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</si>
  <si>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</si>
  <si>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</si>
  <si>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</si>
  <si>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</si>
  <si>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</si>
  <si>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</si>
  <si>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</si>
  <si>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</si>
  <si>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</si>
  <si>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</si>
  <si>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</si>
  <si>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</si>
  <si>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</si>
  <si>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</si>
  <si>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</si>
  <si>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</si>
  <si>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</si>
  <si>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</si>
  <si>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</si>
  <si>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</si>
  <si>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</si>
  <si>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</si>
  <si>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</si>
  <si>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</si>
  <si>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</si>
  <si>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</si>
  <si>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</si>
  <si>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</si>
  <si>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</si>
  <si>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</si>
  <si>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</si>
  <si>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</si>
  <si>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</si>
  <si>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</si>
  <si>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</si>
  <si>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</si>
  <si>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</si>
  <si>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</si>
  <si>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</si>
  <si>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</si>
  <si>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</si>
  <si>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</si>
  <si>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</si>
  <si>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</si>
  <si>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</si>
  <si>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</si>
  <si>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</si>
  <si>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</si>
  <si>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</si>
  <si>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</si>
  <si>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</si>
  <si>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</si>
  <si>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</si>
  <si>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</si>
  <si>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</si>
  <si>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</si>
  <si>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</si>
  <si>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</si>
  <si>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</si>
  <si>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</si>
  <si>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</si>
  <si>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</si>
  <si>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</si>
  <si>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</si>
  <si>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</si>
  <si>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</si>
  <si>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</si>
  <si>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</si>
  <si>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</si>
  <si>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</si>
  <si>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</si>
  <si>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</si>
  <si>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</si>
  <si>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</si>
  <si>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</si>
  <si>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</si>
  <si>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</si>
  <si>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</si>
  <si>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</si>
  <si>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</si>
  <si>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</si>
  <si>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</si>
  <si>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</si>
  <si>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</si>
  <si>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</si>
  <si>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</si>
  <si>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</si>
  <si>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</si>
  <si>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</si>
  <si>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</si>
  <si>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</si>
  <si>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</si>
  <si>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</si>
  <si>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</si>
  <si>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</si>
  <si>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</si>
  <si>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</si>
  <si>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</si>
  <si>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</si>
  <si>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</si>
  <si>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</si>
  <si>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</si>
  <si>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</si>
  <si>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</si>
  <si>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</si>
  <si>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</si>
  <si>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</si>
  <si>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</si>
  <si>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</si>
  <si>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</si>
  <si>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</si>
  <si>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</si>
  <si>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</si>
  <si>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</si>
  <si>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</si>
  <si>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</si>
  <si>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</si>
  <si>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</si>
  <si>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</si>
  <si>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</si>
  <si>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</si>
  <si>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</si>
  <si>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</si>
  <si>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</si>
  <si>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</si>
  <si>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</si>
  <si>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</si>
  <si>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</si>
  <si>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</si>
  <si>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</si>
  <si>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</si>
  <si>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</si>
  <si>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</si>
  <si>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</si>
  <si>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</si>
  <si>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</si>
  <si>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</si>
  <si>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</si>
  <si>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</si>
  <si>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</si>
  <si>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</si>
  <si>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</si>
  <si>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</si>
  <si>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</si>
  <si>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</si>
  <si>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</si>
  <si>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</si>
  <si>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</si>
  <si>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</si>
  <si>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</si>
  <si>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</si>
  <si>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</si>
  <si>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</si>
  <si>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</si>
  <si>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</si>
  <si>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</si>
  <si>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</si>
  <si>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</si>
  <si>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</si>
  <si>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</si>
  <si>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</si>
  <si>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</si>
  <si>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</si>
  <si>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</si>
  <si>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</si>
  <si>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</si>
  <si>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</si>
  <si>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</si>
  <si>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</si>
  <si>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</si>
  <si>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</si>
  <si>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</si>
  <si>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</si>
  <si>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</si>
  <si>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</si>
  <si>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</si>
  <si>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</si>
  <si>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</si>
  <si>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</si>
  <si>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</si>
  <si>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</si>
  <si>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</si>
  <si>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</si>
  <si>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</si>
  <si>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</si>
  <si>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</si>
  <si>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</si>
  <si>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</si>
  <si>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</si>
  <si>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</si>
  <si>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</si>
  <si>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</si>
  <si>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</si>
  <si>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</si>
  <si>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</si>
  <si>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</si>
  <si>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</si>
  <si>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</si>
  <si>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</si>
  <si>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</si>
  <si>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</si>
  <si>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</si>
  <si>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</si>
  <si>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</si>
  <si>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</si>
  <si>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</si>
  <si>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</si>
  <si>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</si>
  <si>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</si>
  <si>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</si>
  <si>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</si>
  <si>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</si>
  <si>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</si>
  <si>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</si>
  <si>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</si>
  <si>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</si>
  <si>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</si>
  <si>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</si>
  <si>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</si>
  <si>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</si>
  <si>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</si>
  <si>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</si>
  <si>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</si>
  <si>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</si>
  <si>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</si>
  <si>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</si>
  <si>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</si>
  <si>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</si>
  <si>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</si>
  <si>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</si>
  <si>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</si>
  <si>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</si>
  <si>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</si>
  <si>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</si>
  <si>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</si>
  <si>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</si>
  <si>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</si>
  <si>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</si>
  <si>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</si>
  <si>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</si>
  <si>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</si>
  <si>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</si>
  <si>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</si>
  <si>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</si>
  <si>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</si>
  <si>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</si>
  <si>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</si>
  <si>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</si>
  <si>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</si>
  <si>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</si>
  <si>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</si>
  <si>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</si>
  <si>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</si>
  <si>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</si>
  <si>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</si>
  <si>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</si>
  <si>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</si>
  <si>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</si>
  <si>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</si>
  <si>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</si>
  <si>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</si>
  <si>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</si>
  <si>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</si>
  <si>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</si>
  <si>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</si>
  <si>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</si>
  <si>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</si>
  <si>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</si>
  <si>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</si>
  <si>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</si>
  <si>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</si>
  <si>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</si>
  <si>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</si>
  <si>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</si>
  <si>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</si>
  <si>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</si>
  <si>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</si>
  <si>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</si>
  <si>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</si>
  <si>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</si>
  <si>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</si>
  <si>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</si>
  <si>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</si>
  <si>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</si>
  <si>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</si>
  <si>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</si>
  <si>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</si>
  <si>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</si>
  <si>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</si>
  <si>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</si>
  <si>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</si>
  <si>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</si>
  <si>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</si>
  <si>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</si>
  <si>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</si>
  <si>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</si>
  <si>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</si>
  <si>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</si>
  <si>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</si>
  <si>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</si>
  <si>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</si>
  <si>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</si>
  <si>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</si>
  <si>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</si>
  <si>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</si>
  <si>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</si>
  <si>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</si>
  <si>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</si>
  <si>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</si>
  <si>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</si>
  <si>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</si>
  <si>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</si>
  <si>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</si>
  <si>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</si>
  <si>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</si>
  <si>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</si>
  <si>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</si>
  <si>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</si>
  <si>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</si>
  <si>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</si>
  <si>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</si>
  <si>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</si>
  <si>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</si>
  <si>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</si>
  <si>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</si>
  <si>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</si>
  <si>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</si>
  <si>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</si>
  <si>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</si>
  <si>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</si>
  <si>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</si>
  <si>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</si>
  <si>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</si>
  <si>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</si>
  <si>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</si>
  <si>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</si>
  <si>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</si>
  <si>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</si>
  <si>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</si>
  <si>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</si>
  <si>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</si>
  <si>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</si>
  <si>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</si>
  <si>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</si>
  <si>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</si>
  <si>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</si>
  <si>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</si>
  <si>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</si>
  <si>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</si>
  <si>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</si>
  <si>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</si>
  <si>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</si>
  <si>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</si>
  <si>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</si>
  <si>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</si>
  <si>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</si>
  <si>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</si>
  <si>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</si>
  <si>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</si>
  <si>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</si>
  <si>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</si>
  <si>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</si>
  <si>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</si>
  <si>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</si>
  <si>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</si>
  <si>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</si>
  <si>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</si>
  <si>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</si>
  <si>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</si>
  <si>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</si>
  <si>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</si>
  <si>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</si>
  <si>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</si>
  <si>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</si>
  <si>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</si>
  <si>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</si>
  <si>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</si>
  <si>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</si>
  <si>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</si>
  <si>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</si>
  <si>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</si>
  <si>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</si>
  <si>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</si>
  <si>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</si>
  <si>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</si>
  <si>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</si>
  <si>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</si>
  <si>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</si>
  <si>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</si>
  <si>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</si>
  <si>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</si>
  <si>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</si>
  <si>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</si>
  <si>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</si>
  <si>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</si>
  <si>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</si>
  <si>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</si>
  <si>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</si>
  <si>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</si>
  <si>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</si>
  <si>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</si>
  <si>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</si>
  <si>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</si>
  <si>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</si>
  <si>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</si>
  <si>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</si>
  <si>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</si>
  <si>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</si>
  <si>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</si>
  <si>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</si>
  <si>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</si>
  <si>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</si>
  <si>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</si>
  <si>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</si>
  <si>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</si>
  <si>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</si>
  <si>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</si>
  <si>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</si>
  <si>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</si>
  <si>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</si>
  <si>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</si>
  <si>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</si>
  <si>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</si>
  <si>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</si>
  <si>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</si>
  <si>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</si>
  <si>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</si>
  <si>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</si>
  <si>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</si>
  <si>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</si>
  <si>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</si>
  <si>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</si>
  <si>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</si>
  <si>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</si>
  <si>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</si>
  <si>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</si>
  <si>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</si>
  <si>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</si>
  <si>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</si>
  <si>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</si>
  <si>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</si>
  <si>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</si>
  <si>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</si>
  <si>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</si>
  <si>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</si>
  <si>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</si>
  <si>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</si>
  <si>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</si>
  <si>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</si>
  <si>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</si>
  <si>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</si>
  <si>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</si>
  <si>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</si>
  <si>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</si>
  <si>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</si>
  <si>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</si>
  <si>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</si>
  <si>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</si>
  <si>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</si>
  <si>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</si>
  <si>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</si>
  <si>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</si>
  <si>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</si>
  <si>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</si>
  <si>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</si>
  <si>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</si>
  <si>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</si>
  <si>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</si>
  <si>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</si>
  <si>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</si>
  <si>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</si>
  <si>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</si>
  <si>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</si>
  <si>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</si>
  <si>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</si>
  <si>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</si>
  <si>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</si>
  <si>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</si>
  <si>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</si>
  <si>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</si>
  <si>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</si>
  <si>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</si>
  <si>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</si>
  <si>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</si>
  <si>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</si>
  <si>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</si>
  <si>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</si>
  <si>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</si>
  <si>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</si>
  <si>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</si>
  <si>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</si>
  <si>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</si>
  <si>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</si>
  <si>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</si>
  <si>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</si>
  <si>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</si>
  <si>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</si>
  <si>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</si>
  <si>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</si>
  <si>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</si>
  <si>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</si>
  <si>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</si>
  <si>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</si>
  <si>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</si>
  <si>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</si>
  <si>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</si>
  <si>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</si>
  <si>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</si>
  <si>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</si>
  <si>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</si>
  <si>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</si>
  <si>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</si>
  <si>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</si>
  <si>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</si>
  <si>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</si>
  <si>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</si>
  <si>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</si>
  <si>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</si>
  <si>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</si>
  <si>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</si>
  <si>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</si>
  <si>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</si>
  <si>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</si>
  <si>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</si>
  <si>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</si>
  <si>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</si>
  <si>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</si>
  <si>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</si>
  <si>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</si>
  <si>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</si>
  <si>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</si>
  <si>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</si>
  <si>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</si>
  <si>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</si>
  <si>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</si>
  <si>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</si>
  <si>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</si>
  <si>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</si>
  <si>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</si>
  <si>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</si>
  <si>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</si>
  <si>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</si>
  <si>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</si>
  <si>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</si>
  <si>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</si>
  <si>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</si>
  <si>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</si>
  <si>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</si>
  <si>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</si>
  <si>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</si>
  <si>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</si>
  <si>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</si>
  <si>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</si>
  <si>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</si>
  <si>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</si>
  <si>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</si>
  <si>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</si>
  <si>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</si>
  <si>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</si>
  <si>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</si>
  <si>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</si>
  <si>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</si>
  <si>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</si>
  <si>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</si>
  <si>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</si>
  <si>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</si>
  <si>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</si>
  <si>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</si>
  <si>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</si>
  <si>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</si>
  <si>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</si>
  <si>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</si>
  <si>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</si>
  <si>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</si>
  <si>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</si>
  <si>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</si>
  <si>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</si>
  <si>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</si>
  <si>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</si>
  <si>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</si>
  <si>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</si>
  <si>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</si>
  <si>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</si>
  <si>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</si>
  <si>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</si>
  <si>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</si>
  <si>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</si>
  <si>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</si>
  <si>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</si>
  <si>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</si>
  <si>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</si>
  <si>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</si>
  <si>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</si>
  <si>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</si>
  <si>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</si>
  <si>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</si>
  <si>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</si>
  <si>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</si>
  <si>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</si>
  <si>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</si>
  <si>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</si>
  <si>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</si>
  <si>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</si>
  <si>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</si>
  <si>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</si>
  <si>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</si>
  <si>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</si>
  <si>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</si>
  <si>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</si>
  <si>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</si>
  <si>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</si>
  <si>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</si>
  <si>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</si>
  <si>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</si>
  <si>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</si>
  <si>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</si>
  <si>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</si>
  <si>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</si>
  <si>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</si>
  <si>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</si>
  <si>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</si>
  <si>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</si>
  <si>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</si>
  <si>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</si>
  <si>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</si>
  <si>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</si>
  <si>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</si>
  <si>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</si>
  <si>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</si>
  <si>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</si>
  <si>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</si>
  <si>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</si>
  <si>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</si>
  <si>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</si>
  <si>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</si>
  <si>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</si>
  <si>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</si>
  <si>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</si>
  <si>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</si>
  <si>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</si>
  <si>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</si>
  <si>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</si>
  <si>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</si>
  <si>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</si>
  <si>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</si>
  <si>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</si>
  <si>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</si>
  <si>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</si>
  <si>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</si>
  <si>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</si>
  <si>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</si>
  <si>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</si>
  <si>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</si>
  <si>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</si>
  <si>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</si>
  <si>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</si>
  <si>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</si>
  <si>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</si>
  <si>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</si>
  <si>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</si>
  <si>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</si>
  <si>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</si>
  <si>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</si>
  <si>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</si>
  <si>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</si>
  <si>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</si>
  <si>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</si>
  <si>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</si>
  <si>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</si>
  <si>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</si>
  <si>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</si>
  <si>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</si>
  <si>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</si>
  <si>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</si>
  <si>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</si>
  <si>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</si>
  <si>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</si>
  <si>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</si>
  <si>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</si>
  <si>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</si>
  <si>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</si>
  <si>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</si>
  <si>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</si>
  <si>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</si>
  <si>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</si>
  <si>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</si>
  <si>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</si>
  <si>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</si>
  <si>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</si>
  <si>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</si>
  <si>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</si>
  <si>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</si>
  <si>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</si>
  <si>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</si>
  <si>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</si>
  <si>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</si>
  <si>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</si>
  <si>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</si>
  <si>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</si>
  <si>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</si>
  <si>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</si>
  <si>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</si>
  <si>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</si>
  <si>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</si>
  <si>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</si>
  <si>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</si>
  <si>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</si>
  <si>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</si>
  <si>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</si>
  <si>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</si>
  <si>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</si>
  <si>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</si>
  <si>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</si>
  <si>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</si>
  <si>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</si>
  <si>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</si>
  <si>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</si>
  <si>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</si>
  <si>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</si>
  <si>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</si>
  <si>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</si>
  <si>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</si>
  <si>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</si>
  <si>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</si>
  <si>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</si>
  <si>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</si>
  <si>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</si>
  <si>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</si>
  <si>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</si>
  <si>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</si>
  <si>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</si>
  <si>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</si>
  <si>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</si>
  <si>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</si>
  <si>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</si>
  <si>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</si>
  <si>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</si>
  <si>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</si>
  <si>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</si>
  <si>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</si>
  <si>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</si>
  <si>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</si>
  <si>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</si>
  <si>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</si>
  <si>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</si>
  <si>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</si>
  <si>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</si>
  <si>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</si>
  <si>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</si>
  <si>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</si>
  <si>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</si>
  <si>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</si>
  <si>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</si>
  <si>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</si>
  <si>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</si>
  <si>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</si>
  <si>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</si>
  <si>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</si>
  <si>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</si>
  <si>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</si>
  <si>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</si>
  <si>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</si>
  <si>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</si>
  <si>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</si>
  <si>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</si>
  <si>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</si>
  <si>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</si>
  <si>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</si>
  <si>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</si>
  <si>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</si>
  <si>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</si>
  <si>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</si>
  <si>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</si>
  <si>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</si>
  <si>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</si>
  <si>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</si>
  <si>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</si>
  <si>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</si>
  <si>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</si>
  <si>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</si>
  <si>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</si>
  <si>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</si>
  <si>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</si>
  <si>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</si>
  <si>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</si>
  <si>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</si>
  <si>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</si>
  <si>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</si>
  <si>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</si>
  <si>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</si>
  <si>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</si>
  <si>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</si>
  <si>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</si>
  <si>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</si>
  <si>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</si>
  <si>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</si>
  <si>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</si>
  <si>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</si>
  <si>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</si>
  <si>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</si>
  <si>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</si>
  <si>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</si>
  <si>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</si>
  <si>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</si>
  <si>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</si>
  <si>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</si>
  <si>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</si>
  <si>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</si>
  <si>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</si>
  <si>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</si>
  <si>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</si>
  <si>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</si>
  <si>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</si>
  <si>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</si>
  <si>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</si>
  <si>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</si>
  <si>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</si>
  <si>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</si>
  <si>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</si>
  <si>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</si>
  <si>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</si>
  <si>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</si>
  <si>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</si>
  <si>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</si>
  <si>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</si>
  <si>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</si>
  <si>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</si>
  <si>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</si>
  <si>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</si>
  <si>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</si>
  <si>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</si>
  <si>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</si>
  <si>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</si>
  <si>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</si>
  <si>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</si>
  <si>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</si>
  <si>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</si>
  <si>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</si>
  <si>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</si>
  <si>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</si>
  <si>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</si>
  <si>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</si>
  <si>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</si>
  <si>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</si>
  <si>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</si>
  <si>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</si>
  <si>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</si>
  <si>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</si>
  <si>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</si>
  <si>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</si>
  <si>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</si>
  <si>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</si>
  <si>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</si>
  <si>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</si>
  <si>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</si>
  <si>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</si>
  <si>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</si>
  <si>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</si>
  <si>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</si>
  <si>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</si>
  <si>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</si>
  <si>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</si>
  <si>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</si>
  <si>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</si>
  <si>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</si>
  <si>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</si>
  <si>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</si>
  <si>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</si>
  <si>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</si>
  <si>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</si>
  <si>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</si>
  <si>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</si>
  <si>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</si>
  <si>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</si>
  <si>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</si>
  <si>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</si>
  <si>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</si>
  <si>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</si>
  <si>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</si>
  <si>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</si>
  <si>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</si>
  <si>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</si>
  <si>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</si>
  <si>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</si>
  <si>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</si>
  <si>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</si>
  <si>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</si>
  <si>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</si>
  <si>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</si>
  <si>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</si>
  <si>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</si>
  <si>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</si>
  <si>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</si>
  <si>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</si>
  <si>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</si>
  <si>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</si>
  <si>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</si>
  <si>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</si>
  <si>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</si>
  <si>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</si>
  <si>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</si>
  <si>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</si>
  <si>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</si>
  <si>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</si>
  <si>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</si>
  <si>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</si>
  <si>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</si>
  <si>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</si>
  <si>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</si>
  <si>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</si>
  <si>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</si>
  <si>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</si>
  <si>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</si>
  <si>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</si>
  <si>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</si>
  <si>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</si>
  <si>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</si>
  <si>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</si>
  <si>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</si>
  <si>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</si>
  <si>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</si>
  <si>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</si>
  <si>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</si>
  <si>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</si>
  <si>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</si>
  <si>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</si>
  <si>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</si>
  <si>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</si>
  <si>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</si>
  <si>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</si>
  <si>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</si>
  <si>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</si>
  <si>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</si>
  <si>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</si>
  <si>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</si>
  <si>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</si>
  <si>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</si>
  <si>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</si>
  <si>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</si>
  <si>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</si>
  <si>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</si>
  <si>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</si>
  <si>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</si>
  <si>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</si>
  <si>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</si>
  <si>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</si>
  <si>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</si>
  <si>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</si>
  <si>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</si>
  <si>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</si>
  <si>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</si>
  <si>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</si>
  <si>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</si>
  <si>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</si>
  <si>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</si>
  <si>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</si>
  <si>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</si>
  <si>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</si>
  <si>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</si>
  <si>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</si>
  <si>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</si>
  <si>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</si>
  <si>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</si>
  <si>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</si>
  <si>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</si>
  <si>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</si>
  <si>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</si>
  <si>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</si>
  <si>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</si>
  <si>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</si>
  <si>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</si>
  <si>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</si>
  <si>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</si>
  <si>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</si>
  <si>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</si>
  <si>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</si>
  <si>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</si>
  <si>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</si>
  <si>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</si>
  <si>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</si>
  <si>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</si>
  <si>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</si>
  <si>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</si>
  <si>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</si>
  <si>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</si>
  <si>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</si>
  <si>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</si>
  <si>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</si>
  <si>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</si>
  <si>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</si>
  <si>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</si>
  <si>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</si>
  <si>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</si>
  <si>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</si>
  <si>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</si>
  <si>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</si>
  <si>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</si>
  <si>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</si>
  <si>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</si>
  <si>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</si>
  <si>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</si>
  <si>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</si>
  <si>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</si>
  <si>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</si>
  <si>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</si>
  <si>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</si>
  <si>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</si>
  <si>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</si>
  <si>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</si>
  <si>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</si>
  <si>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</si>
  <si>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</si>
  <si>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</si>
  <si>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</si>
  <si>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</si>
  <si>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</si>
  <si>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</si>
  <si>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</si>
  <si>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</si>
  <si>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</si>
  <si>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</si>
  <si>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</si>
  <si>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</si>
  <si>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</si>
  <si>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</si>
  <si>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</si>
  <si>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</si>
  <si>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</si>
  <si>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</si>
  <si>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</si>
  <si>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</si>
  <si>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</si>
  <si>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</si>
  <si>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</si>
  <si>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</si>
  <si>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</si>
  <si>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</si>
  <si>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</si>
  <si>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</si>
  <si>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</si>
  <si>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</si>
  <si>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</si>
  <si>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</si>
  <si>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</si>
  <si>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</si>
  <si>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</si>
  <si>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</si>
  <si>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</si>
  <si>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</si>
  <si>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</si>
  <si>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</si>
  <si>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</si>
  <si>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</si>
  <si>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</si>
  <si>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</si>
  <si>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</si>
  <si>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</si>
  <si>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</si>
  <si>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</si>
  <si>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</si>
  <si>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</si>
  <si>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</si>
  <si>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</si>
  <si>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</si>
  <si>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</si>
  <si>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</si>
  <si>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</si>
  <si>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</si>
  <si>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</si>
  <si>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</si>
  <si>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</si>
  <si>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</si>
  <si>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</si>
  <si>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</si>
  <si>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</si>
  <si>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</si>
  <si>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</si>
  <si>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</si>
  <si>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</si>
  <si>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</si>
  <si>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</si>
  <si>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</si>
  <si>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</si>
  <si>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</si>
  <si>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</si>
  <si>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</si>
  <si>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</si>
  <si>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</si>
  <si>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</si>
  <si>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</si>
  <si>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</si>
  <si>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</si>
  <si>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</si>
  <si>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</si>
  <si>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</si>
  <si>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</si>
  <si>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</si>
  <si>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</si>
  <si>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</si>
  <si>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</si>
  <si>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</si>
  <si>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</si>
  <si>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</si>
  <si>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</si>
  <si>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</si>
  <si>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</si>
  <si>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</si>
  <si>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</si>
  <si>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</si>
  <si>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</si>
  <si>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</si>
  <si>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</si>
  <si>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</si>
  <si>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</si>
  <si>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</si>
  <si>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</si>
  <si>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</si>
  <si>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</si>
  <si>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</si>
  <si>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</si>
  <si>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</si>
  <si>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</si>
  <si>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</si>
  <si>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</si>
  <si>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</si>
  <si>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</si>
  <si>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</si>
  <si>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</si>
  <si>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</si>
  <si>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</si>
  <si>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</si>
  <si>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</si>
  <si>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</si>
  <si>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</si>
  <si>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</si>
  <si>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</si>
  <si>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</si>
  <si>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</si>
  <si>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</si>
  <si>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</si>
  <si>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</si>
  <si>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</si>
  <si>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</si>
  <si>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</si>
  <si>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</si>
  <si>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</si>
  <si>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</si>
  <si>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</si>
  <si>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</si>
  <si>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</si>
  <si>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</si>
  <si>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</si>
  <si>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</si>
  <si>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</si>
  <si>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</si>
  <si>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</si>
  <si>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</si>
  <si>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</si>
  <si>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</si>
  <si>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</si>
  <si>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</si>
  <si>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</si>
  <si>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</si>
  <si>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</si>
  <si>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</si>
  <si>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</si>
  <si>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</si>
  <si>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</si>
  <si>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</si>
  <si>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</si>
  <si>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</si>
  <si>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</si>
  <si>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</si>
  <si>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</si>
  <si>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</si>
  <si>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</si>
  <si>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</si>
  <si>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</si>
  <si>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</si>
  <si>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</si>
  <si>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</si>
  <si>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</si>
  <si>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</si>
  <si>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</si>
  <si>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</si>
  <si>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</si>
  <si>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</si>
  <si>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</si>
  <si>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</si>
  <si>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</si>
  <si>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</si>
  <si>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</si>
  <si>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</si>
  <si>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</si>
  <si>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</si>
  <si>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</si>
  <si>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</si>
  <si>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</si>
  <si>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</si>
  <si>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</si>
  <si>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</si>
  <si>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</si>
  <si>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</si>
  <si>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</si>
  <si>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</si>
  <si>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</si>
  <si>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</si>
  <si>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</si>
  <si>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</si>
  <si>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</si>
  <si>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</si>
  <si>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</si>
  <si>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</si>
  <si>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</si>
  <si>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</si>
  <si>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</si>
  <si>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</si>
  <si>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</si>
  <si>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</si>
  <si>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</si>
  <si>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</si>
  <si>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</si>
  <si>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</si>
  <si>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</si>
  <si>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</si>
  <si>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</si>
  <si>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</si>
  <si>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</si>
  <si>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</si>
  <si>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</si>
  <si>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</si>
  <si>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</si>
  <si>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</si>
  <si>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</si>
  <si>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</si>
  <si>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</si>
  <si>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</si>
  <si>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</si>
  <si>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</si>
  <si>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</si>
  <si>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</si>
  <si>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</si>
  <si>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</si>
  <si>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</si>
  <si>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</si>
  <si>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</si>
  <si>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</si>
  <si>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</si>
  <si>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</si>
  <si>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</si>
  <si>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</si>
  <si>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</si>
  <si>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</si>
  <si>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</si>
  <si>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</si>
  <si>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</si>
  <si>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</si>
  <si>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</si>
  <si>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</si>
  <si>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</si>
  <si>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</si>
  <si>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</si>
  <si>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</si>
  <si>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</si>
  <si>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</si>
  <si>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</si>
  <si>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</si>
  <si>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</si>
  <si>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</si>
  <si>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</si>
  <si>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</si>
  <si>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</si>
  <si>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</si>
  <si>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</si>
  <si>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</si>
  <si>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</si>
  <si>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</si>
  <si>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</si>
  <si>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</si>
  <si>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</si>
  <si>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</si>
  <si>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</si>
  <si>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</si>
  <si>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</si>
  <si>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</si>
  <si>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</si>
  <si>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</si>
  <si>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</si>
  <si>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</si>
  <si>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</si>
  <si>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</si>
  <si>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</si>
  <si>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</si>
  <si>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</si>
  <si>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</si>
  <si>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</si>
  <si>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</si>
  <si>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</si>
  <si>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</si>
  <si>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</si>
  <si>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</si>
  <si>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</si>
  <si>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</si>
  <si>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</si>
  <si>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</si>
  <si>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</si>
  <si>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</si>
  <si>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</si>
  <si>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</si>
  <si>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</si>
  <si>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</si>
  <si>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</si>
  <si>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</si>
  <si>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</si>
  <si>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</si>
  <si>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</si>
  <si>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</si>
  <si>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</si>
  <si>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</si>
  <si>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</si>
  <si>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</si>
  <si>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</si>
  <si>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</si>
  <si>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</si>
  <si>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</si>
  <si>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</si>
  <si>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</si>
  <si>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</si>
  <si>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</si>
  <si>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</si>
  <si>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</si>
  <si>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</si>
  <si>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</si>
  <si>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</si>
  <si>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</si>
  <si>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</si>
  <si>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</si>
  <si>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</si>
  <si>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</si>
  <si>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</si>
  <si>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</si>
  <si>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</si>
  <si>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</si>
  <si>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</si>
  <si>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</si>
  <si>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</si>
  <si>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</si>
  <si>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</si>
  <si>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</si>
  <si>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</si>
  <si>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</si>
  <si>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</si>
  <si>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</si>
  <si>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</si>
  <si>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</si>
  <si>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</si>
  <si>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</si>
  <si>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</si>
  <si>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</si>
  <si>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</si>
  <si>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</si>
  <si>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</si>
  <si>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</si>
  <si>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</si>
  <si>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</si>
  <si>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</si>
  <si>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</si>
  <si>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</si>
  <si>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</si>
  <si>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</si>
  <si>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</si>
  <si>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</si>
  <si>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</si>
  <si>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</si>
  <si>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</si>
  <si>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</si>
  <si>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</si>
  <si>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</si>
  <si>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</si>
  <si>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</si>
  <si>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</si>
  <si>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</si>
  <si>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</si>
  <si>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</si>
  <si>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</si>
  <si>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</si>
  <si>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</si>
  <si>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</si>
  <si>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</si>
  <si>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</si>
  <si>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</si>
  <si>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</si>
  <si>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</si>
  <si>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</si>
  <si>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</si>
  <si>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</si>
  <si>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</si>
  <si>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</si>
  <si>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</si>
  <si>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</si>
  <si>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</si>
  <si>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</si>
  <si>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</si>
  <si>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</si>
  <si>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</si>
  <si>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</si>
  <si>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</si>
  <si>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</si>
  <si>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</si>
  <si>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</si>
  <si>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</si>
  <si>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</si>
  <si>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</si>
  <si>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</si>
  <si>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</si>
  <si>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</si>
  <si>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</si>
  <si>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</si>
  <si>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</si>
  <si>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</si>
  <si>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</si>
  <si>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</si>
  <si>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</si>
  <si>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</si>
  <si>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</si>
  <si>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</si>
  <si>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</si>
  <si>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</si>
  <si>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</si>
  <si>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</si>
  <si>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</si>
  <si>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</si>
  <si>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</si>
  <si>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</si>
  <si>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</si>
  <si>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</si>
  <si>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</si>
  <si>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</si>
  <si>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</si>
  <si>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</si>
  <si>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</si>
  <si>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</si>
  <si>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</si>
  <si>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</si>
  <si>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</si>
  <si>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</si>
  <si>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</si>
  <si>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</si>
  <si>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</si>
  <si>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</si>
  <si>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</si>
  <si>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</si>
  <si>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</si>
  <si>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</si>
  <si>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</si>
  <si>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</si>
  <si>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</si>
  <si>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</si>
  <si>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</si>
  <si>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</si>
  <si>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</si>
  <si>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</si>
  <si>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</si>
  <si>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</si>
  <si>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</si>
  <si>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</si>
  <si>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</si>
  <si>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</si>
  <si>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</si>
  <si>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</si>
  <si>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</si>
  <si>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</si>
  <si>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</si>
  <si>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</si>
  <si>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</si>
  <si>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</si>
  <si>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</si>
  <si>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</si>
  <si>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</si>
  <si>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</si>
  <si>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</si>
  <si>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</si>
  <si>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</si>
  <si>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</si>
  <si>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</si>
  <si>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</si>
  <si>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</si>
  <si>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</si>
  <si>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</si>
  <si>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</si>
  <si>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</si>
  <si>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</si>
  <si>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</si>
  <si>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</si>
  <si>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</si>
  <si>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</si>
  <si>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</si>
  <si>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</si>
  <si>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</si>
  <si>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</si>
  <si>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</si>
  <si>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</si>
  <si>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</si>
  <si>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</si>
  <si>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</si>
  <si>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</si>
  <si>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</si>
  <si>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</si>
  <si>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</si>
  <si>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</si>
  <si>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</si>
  <si>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</si>
  <si>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</si>
  <si>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</si>
  <si>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</si>
  <si>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</si>
  <si>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</si>
  <si>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</si>
  <si>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</si>
  <si>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</si>
  <si>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</si>
  <si>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</si>
  <si>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</si>
  <si>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</si>
  <si>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</si>
  <si>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</si>
  <si>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</si>
  <si>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</si>
  <si>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</si>
  <si>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</si>
  <si>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</si>
  <si>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</si>
  <si>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</si>
  <si>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</si>
  <si>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</si>
  <si>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</si>
  <si>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</si>
  <si>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</si>
  <si>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</si>
  <si>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</si>
  <si>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</si>
  <si>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</si>
  <si>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</si>
  <si>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</si>
  <si>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</si>
  <si>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</si>
  <si>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</si>
  <si>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</si>
  <si>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</si>
  <si>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</si>
  <si>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</si>
  <si>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</si>
  <si>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</si>
  <si>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</si>
  <si>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</si>
  <si>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</si>
  <si>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</si>
  <si>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</si>
  <si>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</si>
  <si>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</si>
  <si>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</si>
  <si>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</si>
  <si>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</si>
  <si>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</si>
  <si>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</si>
  <si>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</si>
  <si>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</si>
  <si>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</si>
  <si>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</si>
  <si>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</si>
  <si>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</si>
  <si>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</si>
  <si>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</si>
  <si>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</si>
  <si>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</si>
  <si>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</si>
  <si>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</si>
  <si>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</si>
  <si>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</si>
  <si>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</si>
  <si>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</si>
  <si>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</si>
  <si>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</si>
  <si>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</si>
  <si>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</si>
  <si>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</si>
  <si>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</si>
  <si>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</si>
  <si>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</si>
  <si>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</si>
  <si>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</si>
  <si>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</si>
  <si>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</si>
  <si>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</si>
  <si>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</si>
  <si>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</si>
  <si>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</si>
  <si>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</si>
  <si>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</si>
  <si>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</si>
  <si>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</si>
  <si>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</si>
  <si>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</si>
  <si>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</si>
  <si>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</si>
  <si>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</si>
  <si>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</si>
  <si>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</si>
  <si>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</si>
  <si>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</si>
  <si>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</si>
  <si>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</si>
  <si>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</si>
  <si>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</si>
  <si>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</si>
  <si>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</si>
  <si>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</si>
  <si>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</si>
  <si>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</si>
  <si>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</si>
  <si>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</si>
  <si>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</si>
  <si>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</si>
  <si>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</si>
  <si>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</si>
  <si>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</si>
  <si>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</si>
  <si>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</si>
  <si>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</si>
  <si>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</si>
  <si>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</si>
  <si>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</si>
  <si>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</si>
  <si>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</si>
  <si>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</si>
  <si>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</si>
  <si>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</si>
  <si>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</si>
  <si>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</si>
  <si>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</si>
  <si>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</si>
  <si>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</si>
  <si>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</si>
  <si>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</si>
  <si>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</si>
  <si>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</si>
  <si>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</si>
  <si>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</si>
  <si>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</si>
  <si>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</si>
  <si>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</si>
  <si>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</si>
  <si>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</si>
  <si>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</si>
  <si>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</si>
  <si>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</si>
  <si>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</si>
  <si>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</si>
  <si>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</si>
  <si>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</si>
  <si>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</si>
  <si>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</si>
  <si>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</si>
  <si>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</si>
  <si>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</si>
  <si>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</si>
  <si>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</si>
  <si>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</si>
  <si>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</si>
  <si>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</si>
  <si>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</si>
  <si>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</si>
  <si>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</si>
  <si>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</si>
  <si>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</si>
  <si>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</si>
  <si>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</si>
  <si>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</si>
  <si>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</si>
  <si>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</si>
  <si>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</si>
  <si>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</si>
  <si>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</si>
  <si>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</si>
  <si>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</si>
  <si>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</si>
  <si>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</si>
  <si>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</si>
  <si>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</si>
  <si>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</si>
  <si>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</si>
  <si>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</si>
  <si>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</si>
  <si>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</si>
  <si>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</si>
  <si>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</si>
  <si>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</si>
  <si>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</si>
  <si>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</si>
  <si>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</si>
  <si>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</si>
  <si>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</si>
  <si>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</si>
  <si>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</si>
  <si>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</si>
  <si>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</si>
  <si>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</si>
  <si>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</si>
  <si>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</si>
  <si>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</si>
  <si>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</si>
  <si>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</si>
  <si>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</si>
  <si>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</si>
  <si>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</si>
  <si>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</si>
  <si>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</si>
  <si>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</si>
  <si>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</si>
  <si>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</si>
  <si>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</si>
  <si>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</si>
  <si>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</si>
  <si>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</si>
  <si>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</si>
  <si>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</si>
  <si>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</si>
  <si>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</si>
  <si>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</si>
  <si>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</si>
  <si>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</si>
  <si>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</si>
  <si>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</si>
  <si>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</si>
  <si>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</si>
  <si>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</si>
  <si>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</si>
  <si>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</si>
  <si>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</si>
  <si>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</si>
  <si>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</si>
  <si>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</si>
  <si>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</si>
  <si>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</si>
  <si>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</si>
  <si>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</si>
  <si>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</si>
  <si>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</si>
  <si>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</si>
  <si>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</si>
  <si>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</si>
  <si>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</si>
  <si>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</si>
  <si>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</si>
  <si>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</si>
  <si>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</si>
  <si>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</si>
  <si>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</si>
  <si>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</si>
  <si>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</si>
  <si>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</si>
  <si>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</si>
  <si>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</si>
  <si>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</si>
  <si>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</si>
  <si>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</si>
  <si>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</si>
  <si>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</si>
  <si>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</si>
  <si>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</si>
  <si>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</si>
  <si>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</si>
  <si>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</si>
  <si>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</si>
  <si>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</si>
  <si>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</si>
  <si>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</si>
  <si>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</si>
  <si>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</si>
  <si>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</si>
  <si>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</si>
  <si>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</si>
  <si>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</si>
  <si>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</si>
  <si>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</si>
  <si>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</si>
  <si>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</si>
  <si>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</si>
  <si>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</si>
  <si>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</si>
  <si>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</si>
  <si>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</si>
  <si>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</si>
  <si>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</si>
  <si>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</si>
  <si>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</si>
  <si>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</si>
  <si>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</si>
  <si>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</si>
  <si>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</si>
  <si>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</si>
  <si>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</si>
  <si>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</si>
  <si>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</si>
  <si>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</si>
  <si>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</si>
  <si>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</si>
  <si>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</si>
  <si>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</si>
  <si>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</si>
  <si>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</si>
  <si>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</si>
  <si>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</si>
  <si>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</si>
  <si>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</si>
  <si>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</si>
  <si>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</si>
  <si>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</si>
  <si>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</si>
  <si>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</si>
  <si>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</si>
  <si>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</si>
  <si>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</si>
  <si>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</si>
  <si>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</si>
  <si>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</si>
  <si>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</si>
  <si>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</si>
  <si>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</si>
  <si>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</si>
  <si>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</si>
  <si>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</si>
  <si>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</si>
  <si>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</si>
  <si>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</si>
  <si>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</si>
  <si>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</si>
  <si>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</si>
  <si>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</si>
  <si>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</si>
  <si>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</si>
  <si>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</si>
  <si>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</si>
  <si>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</si>
  <si>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</si>
  <si>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</si>
  <si>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</si>
  <si>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</si>
  <si>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</si>
  <si>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</si>
  <si>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</si>
  <si>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</si>
  <si>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</si>
  <si>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</si>
  <si>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</si>
  <si>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</si>
  <si>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</si>
  <si>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</si>
  <si>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</si>
  <si>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</si>
  <si>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</si>
  <si>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</si>
  <si>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</si>
  <si>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</si>
  <si>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</si>
  <si>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</si>
  <si>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</si>
  <si>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</si>
  <si>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</si>
  <si>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</si>
  <si>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</si>
  <si>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</si>
  <si>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</si>
  <si>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</si>
  <si>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</si>
  <si>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</si>
  <si>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</si>
  <si>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</si>
  <si>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</si>
  <si>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</si>
  <si>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</si>
  <si>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</si>
  <si>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</si>
  <si>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</si>
  <si>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</si>
  <si>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</si>
  <si>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</si>
  <si>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</si>
  <si>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</si>
  <si>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</si>
  <si>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</si>
  <si>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</si>
  <si>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</si>
  <si>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</si>
  <si>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</si>
  <si>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</si>
  <si>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</si>
  <si>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</si>
  <si>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</si>
  <si>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</si>
  <si>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</si>
  <si>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</si>
  <si>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</si>
  <si>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</si>
  <si>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</si>
  <si>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</si>
  <si>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</si>
  <si>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</si>
  <si>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</si>
  <si>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</si>
  <si>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</si>
  <si>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</si>
  <si>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</si>
  <si>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</si>
  <si>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</si>
  <si>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</si>
  <si>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</si>
  <si>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</si>
  <si>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</si>
  <si>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</si>
  <si>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</si>
  <si>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</si>
  <si>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</si>
  <si>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</si>
  <si>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</si>
  <si>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</si>
  <si>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</si>
  <si>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</si>
  <si>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</si>
  <si>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</si>
  <si>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</si>
  <si>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</si>
  <si>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</si>
  <si>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</si>
  <si>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</si>
  <si>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</si>
  <si>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</si>
  <si>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</si>
  <si>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</si>
  <si>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</si>
  <si>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</si>
  <si>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</si>
  <si>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</si>
  <si>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</si>
  <si>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</si>
  <si>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</si>
  <si>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</si>
  <si>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</si>
  <si>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</si>
  <si>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</si>
  <si>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</si>
  <si>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</si>
  <si>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</si>
  <si>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</si>
  <si>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</si>
  <si>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</si>
  <si>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</si>
  <si>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</si>
  <si>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</si>
  <si>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</si>
  <si>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</si>
  <si>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</si>
  <si>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</si>
  <si>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</si>
  <si>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</si>
  <si>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</si>
  <si>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</si>
  <si>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</si>
  <si>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</si>
  <si>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</si>
  <si>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</si>
  <si>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</si>
  <si>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</si>
  <si>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</si>
  <si>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</si>
  <si>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</si>
  <si>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</si>
  <si>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</si>
  <si>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</si>
  <si>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</si>
  <si>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</si>
  <si>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</si>
  <si>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</si>
  <si>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</si>
  <si>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</si>
  <si>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</si>
  <si>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</si>
  <si>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</si>
  <si>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</si>
  <si>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</si>
  <si>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</si>
  <si>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</si>
  <si>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</si>
  <si>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</si>
  <si>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</si>
  <si>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</si>
  <si>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</si>
  <si>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</si>
  <si>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</si>
  <si>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</si>
  <si>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</si>
  <si>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</si>
  <si>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</si>
  <si>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</si>
  <si>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</si>
  <si>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</si>
  <si>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</si>
  <si>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</si>
  <si>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</si>
  <si>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</si>
  <si>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</si>
  <si>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</si>
  <si>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</si>
  <si>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</si>
  <si>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</si>
  <si>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</si>
  <si>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</si>
  <si>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</si>
  <si>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</si>
  <si>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</si>
  <si>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</si>
  <si>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</si>
  <si>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</si>
  <si>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</si>
  <si>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</si>
  <si>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</si>
  <si>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</si>
  <si>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</si>
  <si>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</si>
  <si>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</si>
  <si>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</si>
  <si>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</si>
  <si>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</si>
  <si>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</si>
  <si>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</si>
  <si>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</si>
  <si>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</si>
  <si>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</si>
  <si>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</si>
  <si>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</si>
  <si>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</si>
  <si>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</si>
  <si>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</si>
  <si>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</si>
  <si>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</si>
  <si>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</si>
  <si>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</si>
  <si>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</si>
  <si>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</si>
  <si>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</si>
  <si>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</si>
  <si>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</si>
  <si>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</si>
  <si>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</si>
  <si>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</si>
  <si>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</si>
  <si>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</si>
  <si>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</si>
  <si>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</si>
  <si>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</si>
  <si>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</si>
  <si>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</si>
  <si>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</si>
  <si>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</si>
  <si>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</si>
  <si>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</si>
  <si>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</si>
  <si>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</si>
  <si>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</si>
  <si>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</si>
  <si>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</si>
  <si>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</si>
  <si>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</si>
  <si>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</si>
  <si>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</si>
  <si>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</si>
  <si>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</si>
  <si>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</si>
  <si>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</si>
  <si>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</si>
  <si>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</si>
  <si>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</si>
  <si>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</si>
  <si>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</si>
  <si>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</si>
  <si>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</si>
  <si>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</si>
  <si>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</si>
  <si>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</si>
  <si>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</si>
  <si>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</si>
  <si>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</si>
  <si>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</si>
  <si>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</si>
  <si>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</si>
  <si>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</si>
  <si>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</si>
  <si>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</si>
  <si>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</si>
  <si>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</si>
  <si>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</si>
  <si>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</si>
  <si>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</si>
  <si>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</si>
  <si>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</si>
  <si>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</si>
  <si>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</si>
  <si>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</si>
  <si>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</si>
  <si>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</si>
  <si>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</si>
  <si>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</si>
  <si>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</si>
  <si>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</si>
  <si>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</si>
  <si>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</si>
  <si>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</si>
  <si>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</si>
  <si>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</si>
  <si>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</si>
  <si>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</si>
  <si>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</si>
  <si>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</si>
  <si>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</si>
  <si>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</si>
  <si>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</si>
  <si>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</si>
  <si>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</si>
  <si>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</si>
  <si>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</si>
  <si>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</si>
  <si>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</si>
  <si>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</si>
  <si>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</si>
  <si>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</si>
  <si>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</si>
  <si>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</si>
  <si>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</si>
  <si>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</si>
  <si>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</si>
  <si>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</si>
  <si>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</si>
  <si>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</si>
  <si>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</si>
  <si>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</si>
  <si>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</si>
  <si>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</si>
  <si>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</si>
  <si>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</si>
  <si>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</si>
  <si>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</si>
  <si>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</si>
  <si>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</si>
  <si>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</si>
  <si>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</si>
  <si>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</si>
  <si>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</si>
  <si>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</si>
  <si>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</si>
  <si>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</si>
  <si>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</si>
  <si>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</si>
  <si>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</si>
  <si>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</si>
  <si>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</si>
  <si>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</si>
  <si>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</si>
  <si>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</si>
  <si>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</si>
  <si>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</si>
  <si>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</si>
  <si>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</si>
  <si>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</si>
  <si>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</si>
  <si>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</si>
  <si>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</si>
  <si>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</si>
  <si>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</si>
  <si>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</si>
  <si>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</si>
  <si>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</si>
  <si>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</si>
  <si>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</si>
  <si>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</si>
  <si>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</si>
  <si>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</si>
  <si>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</si>
  <si>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</si>
  <si>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</si>
  <si>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</si>
  <si>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</si>
  <si>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</si>
  <si>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</si>
  <si>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</si>
  <si>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</si>
  <si>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</si>
  <si>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</si>
  <si>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</si>
  <si>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</si>
  <si>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</si>
  <si>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</si>
  <si>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</si>
  <si>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</si>
  <si>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</si>
  <si>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</si>
  <si>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</si>
  <si>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</si>
  <si>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</si>
  <si>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</si>
  <si>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</si>
  <si>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</si>
  <si>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</si>
  <si>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</si>
  <si>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</si>
  <si>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</si>
  <si>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</si>
  <si>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</si>
  <si>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</si>
  <si>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</si>
  <si>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</si>
  <si>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</si>
  <si>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</si>
  <si>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</si>
  <si>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</si>
  <si>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</si>
  <si>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</si>
  <si>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</si>
  <si>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</si>
  <si>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</si>
  <si>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</si>
  <si>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</si>
  <si>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</si>
  <si>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</si>
  <si>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</si>
  <si>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</si>
  <si>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</si>
  <si>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</si>
  <si>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</si>
  <si>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</si>
  <si>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</si>
  <si>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</si>
  <si>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</si>
  <si>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</si>
  <si>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</si>
  <si>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</si>
  <si>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</si>
  <si>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</si>
  <si>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</si>
  <si>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</si>
  <si>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</si>
  <si>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</si>
  <si>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</si>
  <si>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</si>
  <si>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</si>
  <si>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</si>
  <si>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</si>
  <si>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</si>
  <si>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</si>
  <si>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</si>
  <si>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</si>
  <si>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</si>
  <si>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</si>
  <si>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</si>
  <si>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</si>
  <si>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</si>
  <si>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</si>
  <si>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</si>
  <si>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</si>
  <si>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</si>
  <si>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</si>
  <si>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</si>
  <si>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</si>
  <si>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</si>
  <si>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</si>
  <si>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</si>
  <si>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</si>
  <si>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</si>
  <si>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</si>
  <si>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</si>
  <si>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</si>
  <si>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</si>
  <si>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</si>
  <si>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</si>
  <si>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</si>
  <si>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</si>
  <si>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</si>
  <si>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</si>
  <si>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</si>
  <si>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</si>
  <si>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</si>
  <si>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</si>
  <si>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</si>
  <si>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</si>
  <si>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</si>
  <si>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</si>
  <si>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</si>
  <si>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</si>
  <si>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</si>
  <si>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</si>
  <si>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</si>
  <si>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</si>
  <si>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</si>
  <si>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</si>
  <si>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</si>
  <si>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</si>
  <si>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</si>
  <si>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</si>
  <si>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</si>
  <si>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</si>
  <si>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</si>
  <si>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</si>
  <si>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</si>
  <si>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</si>
  <si>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</si>
  <si>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</si>
  <si>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</si>
  <si>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</si>
  <si>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</si>
  <si>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</si>
  <si>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</si>
  <si>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</si>
  <si>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</si>
  <si>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</si>
  <si>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</si>
  <si>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</si>
  <si>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</si>
  <si>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</si>
  <si>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</si>
  <si>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</si>
  <si>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</si>
  <si>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</si>
  <si>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</si>
  <si>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</si>
  <si>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</si>
  <si>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</si>
  <si>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</si>
  <si>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</si>
  <si>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</si>
  <si>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</si>
  <si>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</si>
  <si>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</si>
  <si>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</si>
  <si>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</si>
  <si>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</si>
  <si>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</si>
  <si>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</si>
  <si>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</si>
  <si>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</si>
  <si>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</si>
  <si>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</si>
  <si>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</si>
  <si>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</si>
  <si>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</si>
  <si>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</si>
  <si>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</si>
  <si>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</si>
  <si>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</si>
  <si>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</si>
  <si>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</si>
  <si>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</si>
  <si>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</si>
  <si>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</si>
  <si>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</si>
  <si>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</si>
  <si>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</si>
  <si>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</si>
  <si>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</si>
  <si>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</si>
  <si>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</si>
  <si>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</si>
  <si>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</si>
  <si>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</si>
  <si>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</si>
  <si>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</si>
  <si>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</si>
  <si>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</si>
  <si>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</si>
  <si>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</si>
  <si>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</si>
  <si>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</si>
  <si>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</si>
  <si>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</si>
  <si>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</si>
  <si>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</si>
  <si>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</si>
  <si>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</si>
  <si>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</si>
  <si>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</si>
  <si>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</si>
  <si>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</si>
  <si>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</si>
  <si>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</si>
  <si>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</si>
  <si>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</si>
  <si>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</si>
  <si>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</si>
  <si>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</si>
  <si>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</si>
  <si>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</si>
  <si>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</si>
  <si>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</si>
  <si>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</si>
  <si>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</si>
  <si>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</si>
  <si>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</si>
  <si>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</si>
  <si>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</si>
  <si>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</si>
  <si>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</si>
  <si>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</si>
  <si>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</si>
  <si>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</si>
  <si>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</si>
  <si>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</si>
  <si>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</si>
  <si>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</si>
  <si>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</si>
  <si>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</si>
  <si>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</si>
  <si>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</si>
  <si>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</si>
  <si>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</si>
  <si>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</si>
  <si>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</si>
  <si>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</si>
  <si>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</si>
  <si>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</si>
  <si>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</si>
  <si>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</si>
  <si>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</si>
  <si>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</si>
  <si>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</si>
  <si>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</si>
  <si>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</si>
  <si>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</si>
  <si>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</si>
  <si>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</si>
  <si>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</si>
  <si>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</si>
  <si>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</si>
  <si>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</si>
  <si>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</si>
  <si>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</si>
  <si>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</si>
  <si>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</si>
  <si>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</si>
  <si>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</si>
  <si>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</si>
  <si>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</si>
  <si>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</si>
  <si>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</si>
  <si>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</si>
  <si>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</si>
  <si>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</si>
  <si>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</si>
  <si>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</si>
  <si>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</si>
  <si>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</si>
  <si>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</si>
  <si>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</si>
  <si>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</si>
  <si>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</si>
  <si>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</si>
  <si>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</si>
  <si>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</si>
  <si>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</si>
  <si>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</si>
  <si>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</si>
  <si>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</si>
  <si>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</si>
  <si>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</si>
  <si>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</si>
  <si>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</si>
  <si>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</si>
  <si>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</si>
  <si>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</si>
  <si>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</si>
  <si>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</si>
  <si>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</si>
  <si>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</si>
  <si>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</si>
  <si>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</si>
  <si>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</si>
  <si>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</si>
  <si>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</si>
  <si>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</si>
  <si>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</si>
  <si>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</si>
  <si>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</si>
  <si>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</si>
  <si>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</si>
  <si>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</si>
  <si>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</si>
  <si>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</si>
  <si>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</si>
  <si>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</si>
  <si>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</si>
  <si>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</si>
  <si>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</si>
  <si>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</si>
  <si>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</si>
  <si>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</si>
  <si>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</si>
  <si>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</si>
  <si>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</si>
  <si>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</si>
  <si>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</si>
  <si>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</si>
  <si>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</si>
  <si>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</si>
  <si>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</si>
  <si>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</si>
  <si>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</si>
  <si>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</si>
  <si>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</si>
  <si>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</si>
  <si>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</si>
  <si>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</si>
  <si>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</si>
  <si>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</si>
  <si>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</si>
  <si>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</si>
  <si>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</si>
  <si>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</si>
  <si>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</si>
  <si>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</si>
  <si>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</si>
  <si>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</si>
  <si>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</si>
  <si>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</si>
  <si>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</si>
  <si>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</si>
  <si>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</si>
  <si>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</si>
  <si>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</si>
  <si>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</si>
  <si>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</si>
  <si>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</si>
  <si>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</si>
  <si>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</si>
  <si>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</si>
  <si>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</si>
  <si>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</si>
  <si>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</si>
  <si>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</si>
  <si>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</si>
  <si>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</si>
  <si>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</si>
  <si>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</si>
  <si>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</si>
  <si>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</si>
  <si>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</si>
  <si>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</si>
  <si>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</si>
  <si>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</si>
  <si>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</si>
  <si>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</si>
  <si>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</si>
  <si>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</si>
  <si>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</si>
  <si>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</si>
  <si>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</si>
  <si>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</si>
  <si>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</si>
  <si>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</si>
  <si>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</si>
  <si>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</si>
  <si>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</si>
  <si>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</si>
  <si>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</si>
  <si>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</si>
  <si>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</si>
  <si>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</si>
  <si>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</si>
  <si>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</si>
  <si>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</si>
  <si>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</si>
  <si>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</si>
  <si>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</si>
  <si>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</si>
  <si>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</si>
  <si>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</si>
  <si>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</si>
  <si>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</si>
  <si>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</si>
  <si>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</si>
  <si>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</si>
  <si>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</si>
  <si>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</si>
  <si>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</si>
  <si>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</si>
  <si>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</si>
  <si>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</si>
  <si>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</si>
  <si>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</si>
  <si>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</si>
  <si>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</si>
  <si>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</si>
  <si>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</si>
  <si>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</si>
  <si>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</si>
  <si>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</si>
  <si>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</si>
  <si>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</si>
  <si>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</si>
  <si>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</si>
  <si>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</si>
  <si>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</si>
  <si>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</si>
  <si>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</si>
  <si>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</si>
  <si>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</si>
  <si>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</si>
  <si>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</si>
  <si>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</si>
  <si>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</si>
  <si>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</si>
  <si>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</si>
  <si>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</si>
  <si>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</si>
  <si>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</si>
  <si>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</si>
  <si>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</si>
  <si>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</si>
  <si>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</si>
  <si>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</si>
  <si>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</si>
  <si>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</si>
  <si>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</si>
  <si>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</si>
  <si>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</si>
  <si>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</si>
  <si>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</si>
  <si>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</si>
  <si>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</si>
  <si>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</si>
  <si>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</si>
  <si>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</si>
  <si>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</si>
  <si>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</si>
  <si>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</si>
  <si>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</si>
  <si>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</si>
  <si>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</si>
  <si>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</si>
  <si>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</si>
  <si>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</si>
  <si>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</si>
  <si>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</si>
  <si>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</si>
  <si>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</si>
  <si>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</si>
  <si>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</si>
  <si>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</si>
  <si>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</si>
  <si>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</si>
  <si>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</si>
  <si>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</si>
  <si>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</si>
  <si>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</si>
  <si>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</si>
  <si>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</si>
  <si>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</si>
  <si>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</si>
  <si>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</si>
  <si>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</si>
  <si>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</si>
  <si>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</si>
  <si>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</si>
  <si>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</si>
  <si>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</si>
  <si>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</si>
  <si>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</si>
  <si>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</si>
  <si>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</si>
  <si>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</si>
  <si>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</si>
  <si>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</si>
  <si>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</si>
  <si>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</si>
  <si>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</si>
  <si>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</si>
  <si>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</si>
  <si>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</si>
  <si>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</si>
  <si>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</si>
  <si>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</si>
  <si>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</si>
  <si>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</si>
  <si>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</si>
  <si>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</si>
  <si>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</si>
  <si>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</si>
  <si>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</si>
  <si>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</si>
  <si>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</si>
  <si>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</si>
  <si>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</si>
  <si>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</si>
  <si>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</si>
  <si>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</si>
  <si>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</si>
  <si>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</si>
  <si>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</si>
  <si>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</si>
  <si>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</si>
  <si>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</si>
  <si>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</si>
  <si>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</si>
  <si>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</si>
  <si>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</si>
  <si>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</si>
  <si>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</si>
  <si>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</si>
  <si>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</si>
  <si>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</si>
  <si>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</si>
  <si>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</si>
  <si>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</si>
  <si>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</si>
  <si>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</si>
  <si>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</si>
  <si>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</si>
  <si>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</si>
  <si>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</si>
  <si>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</si>
  <si>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</si>
  <si>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</si>
  <si>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</si>
  <si>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</si>
  <si>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</si>
  <si>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</si>
  <si>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</si>
  <si>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</si>
  <si>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</si>
  <si>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</si>
  <si>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</si>
  <si>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</si>
  <si>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</si>
  <si>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</si>
  <si>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</si>
  <si>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</si>
  <si>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</si>
  <si>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</si>
  <si>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</si>
  <si>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</si>
  <si>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</si>
  <si>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</si>
  <si>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</si>
  <si>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</si>
  <si>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</si>
  <si>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</si>
  <si>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</si>
  <si>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</si>
  <si>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</si>
  <si>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</si>
  <si>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</si>
  <si>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</si>
  <si>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</si>
  <si>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</si>
  <si>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</si>
  <si>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</si>
  <si>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</si>
  <si>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</si>
  <si>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</si>
  <si>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</si>
  <si>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</si>
  <si>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</si>
  <si>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</si>
  <si>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</si>
  <si>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</si>
  <si>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</si>
  <si>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</si>
  <si>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</si>
  <si>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</si>
  <si>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</si>
  <si>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</si>
  <si>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</si>
  <si>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</si>
  <si>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</si>
  <si>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</si>
  <si>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</si>
  <si>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</si>
  <si>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</si>
  <si>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</si>
  <si>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</si>
  <si>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</si>
  <si>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</si>
  <si>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</si>
  <si>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</si>
  <si>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</si>
  <si>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</si>
  <si>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</si>
  <si>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</si>
  <si>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</si>
  <si>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</si>
  <si>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</si>
  <si>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</si>
  <si>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</si>
  <si>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</si>
  <si>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</si>
  <si>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</si>
  <si>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</si>
  <si>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</si>
  <si>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</si>
  <si>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</si>
  <si>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</si>
  <si>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</si>
  <si>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</si>
  <si>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</si>
  <si>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</si>
  <si>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</si>
  <si>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</si>
  <si>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</si>
  <si>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</si>
  <si>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</si>
  <si>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</si>
  <si>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</si>
  <si>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</si>
  <si>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</si>
  <si>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</si>
  <si>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</si>
  <si>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</si>
  <si>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</si>
  <si>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</si>
  <si>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</si>
  <si>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</si>
  <si>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</si>
  <si>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</si>
  <si>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</si>
  <si>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</si>
  <si>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</si>
  <si>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</si>
  <si>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</si>
  <si>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</si>
  <si>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</si>
  <si>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</si>
  <si>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</si>
  <si>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</si>
  <si>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</si>
  <si>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</si>
  <si>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</si>
  <si>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</si>
  <si>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</si>
  <si>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</si>
  <si>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</si>
  <si>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</si>
  <si>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</si>
  <si>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</si>
  <si>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</si>
  <si>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</si>
  <si>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</si>
  <si>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</si>
  <si>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</si>
  <si>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</si>
  <si>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</si>
  <si>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</si>
  <si>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</si>
  <si>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</si>
  <si>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</si>
  <si>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</si>
  <si>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</si>
  <si>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</si>
  <si>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</si>
  <si>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</si>
  <si>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</si>
  <si>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</si>
  <si>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</si>
  <si>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</si>
  <si>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</si>
  <si>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</si>
  <si>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</si>
  <si>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</si>
  <si>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</si>
  <si>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</si>
  <si>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</si>
  <si>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</si>
  <si>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</si>
  <si>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</si>
  <si>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</si>
  <si>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</si>
  <si>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</si>
  <si>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</si>
  <si>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</si>
  <si>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</si>
  <si>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</si>
  <si>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</si>
  <si>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</si>
  <si>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</si>
  <si>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</si>
  <si>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</si>
  <si>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</si>
  <si>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</si>
  <si>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</si>
  <si>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</si>
  <si>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</si>
  <si>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</si>
  <si>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</si>
  <si>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</si>
  <si>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</si>
  <si>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</si>
  <si>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</si>
  <si>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</si>
  <si>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</si>
  <si>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</si>
  <si>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</si>
  <si>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</si>
  <si>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</si>
  <si>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</si>
  <si>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</si>
  <si>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</si>
  <si>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</si>
  <si>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</si>
  <si>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</si>
  <si>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</si>
  <si>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</si>
  <si>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</si>
  <si>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</si>
  <si>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</si>
  <si>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</si>
  <si>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</si>
  <si>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</si>
  <si>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</si>
  <si>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</si>
  <si>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</si>
  <si>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</si>
  <si>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</si>
  <si>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</si>
  <si>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</si>
  <si>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</si>
  <si>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</si>
  <si>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</si>
  <si>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</si>
  <si>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</si>
  <si>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</si>
  <si>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</si>
  <si>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</si>
  <si>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</si>
  <si>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</si>
  <si>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</si>
  <si>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</si>
  <si>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</si>
  <si>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</si>
  <si>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</si>
  <si>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</si>
  <si>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</si>
  <si>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</si>
  <si>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</si>
  <si>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</si>
  <si>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</si>
  <si>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</si>
  <si>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</si>
  <si>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</si>
  <si>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</si>
  <si>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</si>
  <si>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</si>
  <si>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</si>
  <si>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</si>
  <si>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</si>
  <si>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</si>
  <si>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</si>
  <si>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</si>
  <si>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</si>
  <si>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</si>
  <si>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</si>
  <si>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</si>
  <si>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</si>
  <si>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</si>
  <si>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</si>
  <si>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</si>
  <si>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</si>
  <si>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</si>
  <si>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</si>
  <si>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</si>
  <si>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</si>
  <si>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</si>
  <si>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</si>
  <si>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</si>
  <si>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</si>
  <si>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</si>
  <si>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</si>
  <si>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</si>
  <si>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</si>
  <si>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</si>
  <si>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</si>
  <si>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</si>
  <si>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</si>
  <si>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</si>
  <si>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</si>
  <si>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</si>
  <si>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</si>
  <si>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</si>
  <si>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</si>
  <si>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</si>
  <si>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</si>
  <si>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</si>
  <si>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</si>
  <si>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</si>
  <si>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</si>
  <si>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</si>
  <si>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</si>
  <si>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</si>
  <si>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</si>
  <si>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</si>
  <si>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</si>
  <si>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</si>
  <si>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</si>
  <si>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</si>
  <si>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</si>
  <si>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</si>
  <si>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</si>
  <si>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</si>
  <si>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</si>
  <si>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</si>
  <si>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</si>
  <si>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</si>
  <si>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</si>
  <si>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</si>
  <si>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</si>
  <si>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</si>
  <si>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</si>
  <si>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</si>
  <si>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</si>
  <si>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</si>
  <si>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</si>
  <si>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</si>
  <si>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</si>
  <si>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</si>
  <si>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</si>
  <si>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</si>
  <si>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</si>
  <si>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</si>
  <si>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</si>
  <si>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</si>
  <si>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</si>
  <si>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</si>
  <si>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</si>
  <si>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</si>
  <si>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</si>
  <si>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</si>
  <si>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</si>
  <si>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</si>
  <si>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</si>
  <si>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</si>
  <si>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</si>
  <si>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</si>
  <si>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</si>
  <si>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</si>
  <si>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</si>
  <si>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</si>
  <si>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</si>
  <si>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</si>
  <si>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</si>
  <si>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</si>
  <si>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</si>
  <si>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</si>
  <si>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</si>
  <si>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</si>
  <si>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</si>
  <si>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</si>
  <si>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</si>
  <si>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</si>
  <si>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</si>
  <si>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</si>
  <si>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</si>
  <si>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</si>
  <si>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</si>
  <si>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</si>
  <si>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</si>
  <si>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</si>
  <si>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</si>
  <si>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</si>
  <si>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</si>
  <si>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</si>
  <si>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</si>
  <si>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</si>
  <si>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</si>
  <si>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</si>
  <si>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</si>
  <si>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</si>
  <si>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</si>
  <si>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</si>
  <si>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</si>
  <si>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</si>
  <si>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</si>
  <si>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</si>
  <si>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</si>
  <si>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</si>
  <si>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</si>
  <si>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</si>
  <si>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</si>
  <si>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</si>
  <si>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</si>
  <si>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</si>
  <si>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</si>
  <si>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</si>
  <si>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</si>
  <si>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</si>
  <si>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</si>
  <si>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</si>
  <si>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</si>
  <si>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</si>
  <si>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</si>
  <si>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</si>
  <si>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</si>
  <si>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</si>
  <si>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</si>
  <si>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</si>
  <si>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</si>
  <si>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</si>
  <si>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</si>
  <si>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</si>
  <si>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</si>
  <si>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</si>
  <si>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</si>
  <si>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</si>
  <si>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</si>
  <si>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</si>
  <si>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</si>
  <si>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</si>
  <si>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</si>
  <si>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</si>
  <si>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</si>
  <si>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</si>
  <si>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</si>
  <si>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</si>
  <si>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</si>
  <si>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</si>
  <si>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</si>
  <si>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</si>
  <si>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</si>
  <si>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</si>
  <si>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</si>
  <si>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</si>
  <si>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</si>
  <si>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</si>
  <si>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</si>
  <si>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</si>
  <si>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</si>
  <si>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</si>
  <si>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</si>
  <si>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</si>
  <si>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</si>
  <si>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</si>
  <si>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</si>
  <si>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</si>
  <si>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</si>
  <si>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</si>
  <si>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</si>
  <si>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</si>
  <si>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</si>
  <si>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</si>
  <si>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</si>
  <si>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</si>
  <si>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</si>
  <si>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</si>
  <si>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</si>
  <si>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</si>
  <si>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</si>
  <si>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</si>
  <si>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</si>
  <si>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</si>
  <si>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</si>
  <si>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</si>
  <si>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</si>
  <si>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</si>
  <si>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</si>
  <si>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</si>
  <si>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</si>
  <si>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</si>
  <si>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</si>
  <si>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</si>
  <si>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</si>
  <si>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</si>
  <si>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</si>
  <si>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</si>
  <si>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</si>
  <si>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</si>
  <si>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</si>
  <si>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</si>
  <si>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</si>
  <si>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</si>
  <si>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</si>
  <si>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</si>
  <si>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</si>
  <si>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</si>
  <si>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</si>
  <si>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</si>
  <si>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</si>
  <si>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</si>
  <si>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</si>
  <si>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</si>
  <si>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</si>
  <si>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</si>
  <si>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</si>
  <si>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</si>
  <si>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</si>
  <si>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</si>
  <si>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</si>
  <si>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</si>
  <si>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</si>
  <si>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</si>
  <si>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</si>
  <si>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</si>
  <si>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</si>
  <si>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</si>
  <si>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</si>
  <si>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</si>
  <si>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</si>
  <si>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</si>
  <si>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</si>
  <si>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</si>
  <si>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</si>
  <si>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</si>
  <si>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</si>
  <si>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</si>
  <si>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</si>
  <si>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</si>
  <si>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</si>
  <si>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</si>
  <si>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</si>
  <si>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</si>
  <si>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</si>
  <si>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</si>
  <si>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</si>
  <si>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</si>
  <si>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</si>
  <si>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</si>
  <si>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</si>
  <si>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</si>
  <si>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</si>
  <si>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</si>
  <si>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</si>
  <si>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</si>
  <si>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</si>
  <si>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</si>
  <si>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</si>
  <si>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</si>
  <si>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</si>
  <si>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</si>
  <si>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</si>
  <si>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</si>
  <si>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</si>
  <si>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</si>
  <si>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</si>
  <si>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</si>
  <si>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</si>
  <si>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</si>
  <si>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</si>
  <si>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</si>
  <si>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</si>
  <si>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</si>
  <si>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</si>
  <si>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</si>
  <si>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</si>
  <si>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</si>
  <si>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</si>
  <si>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</si>
  <si>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</si>
  <si>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</si>
  <si>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</si>
  <si>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</si>
  <si>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</si>
  <si>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</si>
  <si>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</si>
  <si>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</si>
  <si>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</si>
  <si>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</si>
  <si>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</si>
  <si>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</si>
  <si>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</si>
  <si>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</si>
  <si>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</si>
  <si>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</si>
  <si>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</si>
  <si>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</si>
  <si>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</si>
  <si>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</si>
  <si>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</si>
  <si>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</si>
  <si>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</si>
  <si>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</si>
  <si>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</si>
  <si>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</si>
  <si>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</si>
  <si>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</si>
  <si>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</si>
  <si>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</si>
  <si>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</si>
  <si>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</si>
  <si>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</si>
  <si>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</si>
  <si>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</si>
  <si>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</si>
  <si>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</si>
  <si>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</si>
  <si>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</si>
  <si>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</si>
  <si>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</si>
  <si>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</si>
  <si>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</si>
  <si>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</si>
  <si>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</si>
  <si>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</si>
  <si>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</si>
  <si>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</si>
  <si>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</si>
  <si>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</si>
  <si>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</si>
  <si>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</si>
  <si>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</si>
  <si>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</si>
  <si>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</si>
  <si>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</si>
  <si>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</si>
  <si>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</si>
  <si>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</si>
  <si>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</si>
  <si>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</si>
  <si>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</si>
  <si>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</si>
  <si>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</si>
  <si>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</si>
  <si>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</si>
  <si>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</si>
  <si>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</si>
  <si>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</si>
  <si>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</si>
  <si>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</si>
  <si>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</si>
  <si>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</si>
  <si>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</si>
  <si>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</si>
  <si>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</si>
  <si>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</si>
  <si>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</si>
  <si>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</si>
  <si>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</si>
  <si>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</si>
  <si>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</si>
  <si>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</si>
  <si>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</si>
  <si>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</si>
  <si>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</si>
  <si>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</si>
  <si>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</si>
  <si>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</si>
  <si>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</si>
  <si>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</si>
  <si>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</si>
  <si>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</si>
  <si>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</si>
  <si>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</si>
  <si>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</si>
  <si>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</si>
  <si>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</si>
  <si>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</si>
  <si>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</si>
  <si>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</si>
  <si>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</si>
  <si>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</si>
  <si>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</si>
  <si>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</si>
  <si>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</si>
  <si>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</si>
  <si>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</si>
  <si>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</si>
  <si>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</si>
  <si>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</si>
  <si>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</si>
  <si>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</si>
  <si>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</si>
  <si>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</si>
  <si>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</si>
  <si>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</si>
  <si>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</si>
  <si>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</si>
  <si>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</si>
  <si>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</si>
  <si>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</si>
  <si>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</si>
  <si>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</si>
  <si>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</si>
  <si>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</si>
  <si>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</si>
  <si>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</si>
  <si>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</si>
  <si>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</si>
  <si>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</si>
  <si>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</si>
  <si>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</si>
  <si>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</si>
  <si>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</si>
  <si>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</si>
  <si>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</si>
  <si>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</si>
  <si>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</si>
  <si>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</si>
  <si>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</si>
  <si>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</si>
  <si>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</si>
  <si>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</si>
  <si>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</si>
  <si>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</si>
  <si>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</si>
  <si>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</si>
  <si>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</si>
  <si>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</si>
  <si>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</si>
  <si>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</si>
  <si>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</si>
  <si>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</si>
  <si>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</si>
  <si>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</si>
  <si>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</si>
  <si>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</si>
  <si>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</si>
  <si>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</si>
  <si>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</si>
  <si>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</si>
  <si>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</si>
  <si>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</si>
  <si>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</si>
  <si>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</si>
  <si>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</si>
  <si>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</si>
  <si>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</si>
  <si>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</si>
  <si>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</si>
  <si>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</si>
  <si>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</si>
  <si>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</si>
  <si>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</si>
  <si>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</si>
  <si>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</si>
  <si>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</si>
  <si>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</si>
  <si>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</si>
  <si>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</si>
  <si>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</si>
  <si>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</si>
  <si>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</si>
  <si>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</si>
  <si>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</si>
  <si>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</si>
  <si>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</si>
  <si>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</si>
  <si>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</si>
  <si>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</si>
  <si>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</si>
  <si>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</si>
  <si>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</si>
  <si>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</si>
  <si>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</si>
  <si>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</si>
  <si>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</si>
  <si>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</si>
  <si>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</si>
  <si>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</si>
  <si>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</si>
  <si>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</si>
  <si>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</si>
  <si>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</si>
  <si>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</si>
  <si>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</si>
  <si>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</si>
  <si>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</si>
  <si>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</si>
  <si>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</si>
  <si>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</si>
  <si>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</si>
  <si>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</si>
  <si>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</si>
  <si>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</si>
  <si>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</si>
  <si>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</si>
  <si>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</si>
  <si>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</si>
  <si>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</si>
  <si>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</si>
  <si>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</si>
  <si>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</si>
  <si>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</si>
  <si>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</si>
  <si>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</si>
  <si>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</si>
  <si>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</si>
  <si>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</si>
  <si>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</si>
  <si>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</si>
  <si>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</si>
  <si>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</si>
  <si>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</si>
  <si>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</si>
  <si>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</si>
  <si>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</si>
  <si>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</si>
  <si>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</si>
  <si>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</si>
  <si>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</si>
  <si>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</si>
  <si>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</si>
  <si>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</si>
  <si>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</si>
  <si>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</si>
  <si>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</si>
  <si>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</si>
  <si>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</si>
  <si>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</si>
  <si>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</si>
  <si>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</si>
  <si>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</si>
  <si>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</si>
  <si>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</si>
  <si>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</si>
  <si>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</si>
  <si>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</si>
  <si>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</si>
  <si>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</si>
  <si>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</si>
  <si>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</si>
  <si>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</si>
  <si>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</si>
  <si>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</si>
  <si>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</si>
  <si>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</si>
  <si>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</si>
  <si>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</si>
  <si>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</si>
  <si>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</si>
  <si>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</si>
  <si>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</si>
  <si>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</si>
  <si>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</si>
  <si>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</si>
  <si>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</si>
  <si>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</si>
  <si>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</si>
  <si>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</si>
  <si>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</si>
  <si>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</si>
  <si>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</si>
  <si>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</si>
  <si>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</si>
  <si>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</si>
  <si>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</si>
  <si>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</si>
  <si>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</si>
  <si>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</si>
  <si>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</si>
  <si>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</si>
  <si>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</si>
  <si>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</si>
  <si>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</si>
  <si>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</si>
  <si>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</si>
  <si>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</si>
  <si>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</si>
  <si>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</si>
  <si>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</si>
  <si>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</si>
  <si>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</si>
  <si>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</si>
  <si>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</si>
  <si>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</si>
  <si>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</si>
  <si>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</si>
  <si>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</si>
  <si>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</si>
  <si>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</si>
  <si>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</si>
  <si>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</si>
  <si>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</si>
  <si>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</si>
  <si>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</si>
  <si>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</si>
  <si>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</si>
  <si>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</si>
  <si>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</si>
  <si>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</si>
  <si>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</si>
  <si>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</si>
  <si>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</si>
  <si>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</si>
  <si>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</si>
  <si>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</si>
  <si>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</si>
  <si>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</si>
  <si>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</si>
  <si>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</si>
  <si>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</si>
  <si>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</si>
  <si>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</si>
  <si>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</si>
  <si>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</si>
  <si>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</si>
  <si>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</si>
  <si>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</si>
  <si>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</si>
  <si>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</si>
  <si>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</si>
  <si>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</si>
  <si>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</si>
  <si>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</si>
  <si>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</si>
  <si>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</si>
  <si>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</si>
  <si>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</si>
  <si>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</si>
  <si>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</si>
  <si>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</si>
  <si>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</si>
  <si>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</si>
  <si>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</si>
  <si>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</si>
  <si>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</si>
  <si>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</si>
  <si>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</si>
  <si>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</si>
  <si>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</si>
  <si>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</si>
  <si>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</si>
  <si>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</si>
  <si>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</si>
  <si>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</si>
  <si>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</si>
  <si>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</si>
  <si>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</si>
  <si>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</si>
  <si>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</si>
  <si>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</si>
  <si>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</si>
  <si>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</si>
  <si>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</si>
  <si>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</si>
  <si>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</si>
  <si>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</si>
  <si>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</si>
  <si>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</si>
  <si>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</si>
  <si>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</si>
  <si>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</si>
  <si>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</si>
  <si>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</si>
  <si>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</si>
  <si>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</si>
  <si>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</si>
  <si>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</si>
  <si>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</si>
  <si>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</si>
  <si>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</si>
  <si>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</si>
  <si>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</si>
  <si>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</si>
  <si>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</si>
  <si>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</si>
  <si>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</si>
  <si>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</si>
  <si>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</si>
  <si>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</si>
  <si>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</si>
  <si>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</si>
  <si>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</si>
  <si>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</si>
  <si>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</si>
  <si>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</si>
  <si>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</si>
  <si>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</si>
  <si>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</si>
  <si>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</si>
  <si>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</si>
  <si>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</si>
  <si>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</si>
  <si>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</si>
  <si>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</si>
  <si>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</si>
  <si>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</si>
  <si>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</si>
  <si>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</si>
  <si>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</si>
  <si>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</si>
  <si>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</si>
  <si>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</si>
  <si>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</si>
  <si>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</si>
  <si>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</si>
  <si>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</si>
  <si>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</si>
  <si>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</si>
  <si>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</si>
  <si>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</si>
  <si>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</si>
  <si>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</si>
  <si>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</si>
  <si>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</si>
  <si>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</si>
  <si>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</si>
  <si>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</si>
  <si>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</si>
  <si>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</si>
  <si>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</si>
  <si>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</si>
  <si>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</si>
  <si>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</si>
  <si>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</si>
  <si>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</si>
  <si>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</si>
  <si>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</si>
  <si>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</si>
  <si>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</si>
  <si>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</si>
  <si>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</si>
  <si>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</si>
  <si>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</si>
  <si>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</si>
  <si>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</si>
  <si>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</si>
  <si>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</si>
  <si>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</si>
  <si>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</si>
  <si>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</si>
  <si>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</si>
  <si>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</si>
  <si>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</si>
  <si>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</si>
  <si>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</si>
  <si>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</si>
  <si>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</si>
  <si>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</si>
  <si>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</si>
  <si>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</si>
  <si>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</si>
  <si>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</si>
  <si>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</si>
  <si>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</si>
  <si>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</si>
  <si>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</si>
  <si>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</si>
  <si>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</si>
  <si>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</si>
  <si>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</si>
  <si>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</si>
  <si>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</si>
  <si>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</si>
  <si>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</si>
  <si>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</si>
  <si>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</si>
  <si>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</si>
  <si>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</si>
  <si>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</si>
  <si>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</si>
  <si>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</si>
  <si>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</si>
  <si>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</si>
  <si>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</si>
  <si>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</si>
  <si>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</si>
  <si>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</si>
  <si>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</si>
  <si>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</si>
  <si>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</si>
  <si>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</si>
  <si>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</si>
  <si>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</si>
  <si>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</si>
  <si>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</si>
  <si>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</si>
  <si>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</si>
  <si>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</si>
  <si>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</si>
  <si>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</si>
  <si>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</si>
  <si>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</si>
  <si>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</si>
  <si>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</si>
  <si>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</si>
  <si>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</si>
  <si>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</si>
  <si>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</si>
  <si>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</si>
  <si>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</si>
  <si>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</si>
  <si>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</si>
  <si>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</si>
  <si>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</si>
  <si>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</si>
  <si>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</si>
  <si>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</si>
  <si>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</si>
  <si>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</si>
  <si>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</si>
  <si>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</si>
  <si>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</si>
  <si>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</si>
  <si>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</si>
  <si>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</si>
  <si>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</si>
  <si>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</si>
  <si>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</si>
  <si>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</si>
  <si>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</si>
  <si>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</si>
  <si>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</si>
  <si>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</si>
  <si>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</si>
  <si>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</si>
  <si>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</si>
  <si>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</si>
  <si>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</si>
  <si>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</si>
  <si>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</si>
  <si>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</si>
  <si>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</si>
  <si>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</si>
  <si>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</si>
  <si>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</si>
  <si>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</si>
  <si>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</si>
  <si>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</si>
  <si>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</si>
  <si>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</si>
  <si>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</si>
  <si>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</si>
  <si>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</si>
  <si>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</si>
  <si>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</si>
  <si>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</si>
  <si>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</si>
  <si>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</si>
  <si>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</si>
  <si>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</si>
  <si>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</si>
  <si>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</si>
  <si>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</si>
  <si>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</si>
  <si>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</si>
  <si>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</si>
  <si>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</si>
  <si>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</si>
  <si>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</si>
  <si>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</si>
  <si>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</si>
  <si>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</si>
  <si>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</si>
  <si>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</si>
  <si>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</si>
  <si>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</si>
  <si>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</si>
  <si>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</si>
  <si>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</si>
  <si>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</si>
  <si>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</si>
  <si>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</si>
  <si>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</si>
  <si>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</si>
  <si>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</si>
  <si>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</si>
  <si>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</si>
  <si>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</si>
  <si>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</si>
  <si>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</si>
  <si>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</si>
  <si>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</si>
  <si>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</si>
  <si>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</si>
  <si>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</si>
  <si>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</si>
  <si>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</si>
  <si>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</si>
  <si>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</si>
  <si>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</si>
  <si>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</si>
  <si>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</si>
  <si>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</si>
  <si>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</si>
  <si>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</si>
  <si>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</si>
  <si>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</si>
  <si>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</si>
  <si>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</si>
  <si>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</si>
  <si>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</si>
  <si>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</si>
  <si>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</si>
  <si>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</si>
  <si>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</si>
  <si>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</si>
  <si>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</si>
  <si>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</si>
  <si>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</si>
  <si>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</si>
  <si>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</si>
  <si>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</si>
  <si>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</si>
  <si>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</si>
  <si>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</si>
  <si>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</si>
  <si>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</si>
  <si>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</si>
  <si>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</si>
  <si>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</si>
  <si>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</si>
  <si>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</si>
  <si>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</si>
  <si>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</si>
  <si>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</si>
  <si>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</si>
  <si>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</si>
  <si>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</si>
  <si>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</si>
  <si>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</si>
  <si>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</si>
  <si>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</si>
  <si>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</si>
  <si>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</si>
  <si>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</si>
  <si>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</si>
  <si>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</si>
  <si>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</si>
  <si>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</si>
  <si>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</si>
  <si>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</si>
  <si>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</si>
  <si>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</si>
  <si>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</si>
  <si>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</si>
  <si>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</si>
  <si>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</si>
  <si>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</si>
  <si>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</si>
  <si>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</si>
  <si>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</si>
  <si>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</si>
  <si>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</si>
  <si>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</si>
  <si>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</si>
  <si>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</si>
  <si>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</si>
  <si>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</si>
  <si>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</si>
  <si>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</si>
  <si>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</si>
  <si>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</si>
  <si>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</si>
  <si>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</si>
  <si>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</si>
  <si>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</si>
  <si>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</si>
  <si>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</si>
  <si>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</si>
  <si>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</si>
  <si>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</si>
  <si>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</si>
  <si>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</si>
  <si>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</si>
  <si>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</si>
  <si>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</si>
  <si>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</si>
  <si>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</si>
  <si>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</si>
  <si>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</si>
  <si>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</si>
  <si>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</si>
  <si>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</si>
  <si>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</si>
  <si>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</si>
  <si>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</si>
  <si>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</si>
  <si>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</si>
  <si>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</si>
  <si>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</si>
  <si>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</si>
  <si>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</si>
  <si>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</si>
  <si>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</si>
  <si>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</si>
  <si>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</si>
  <si>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</si>
  <si>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</si>
  <si>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</si>
  <si>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</si>
  <si>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</si>
  <si>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</si>
  <si>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</si>
  <si>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</si>
  <si>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</si>
  <si>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</si>
  <si>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</si>
  <si>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</si>
  <si>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</si>
  <si>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</si>
  <si>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</si>
  <si>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</si>
  <si>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</si>
  <si>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</si>
  <si>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</si>
  <si>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</si>
  <si>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</si>
  <si>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</si>
  <si>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</si>
  <si>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</si>
  <si>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</si>
  <si>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</si>
  <si>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</si>
  <si>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</si>
  <si>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</si>
  <si>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</si>
  <si>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</si>
  <si>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</si>
  <si>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</si>
  <si>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</si>
  <si>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</si>
  <si>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</si>
  <si>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</si>
  <si>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</si>
  <si>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</si>
  <si>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</si>
  <si>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</si>
  <si>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</si>
  <si>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</si>
  <si>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</si>
  <si>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</si>
  <si>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</si>
  <si>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</si>
  <si>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</si>
  <si>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</si>
  <si>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</si>
  <si>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</si>
  <si>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</si>
  <si>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</si>
  <si>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</si>
  <si>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</si>
  <si>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</si>
  <si>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</si>
  <si>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</si>
  <si>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</si>
  <si>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</si>
  <si>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</si>
  <si>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</si>
  <si>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</si>
  <si>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</si>
  <si>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</si>
  <si>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</si>
  <si>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</si>
  <si>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</si>
  <si>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</si>
  <si>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</si>
  <si>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</si>
  <si>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</si>
  <si>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</si>
  <si>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</si>
  <si>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</si>
  <si>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</si>
  <si>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</si>
  <si>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</si>
  <si>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</si>
  <si>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</si>
  <si>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</si>
  <si>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</si>
  <si>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</si>
  <si>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</si>
  <si>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</si>
  <si>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</si>
  <si>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</si>
  <si>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</si>
  <si>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</si>
  <si>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</si>
  <si>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</si>
  <si>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</si>
  <si>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</si>
  <si>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</si>
  <si>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</si>
  <si>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</si>
  <si>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</si>
  <si>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</si>
  <si>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</si>
  <si>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</si>
  <si>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</si>
  <si>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</si>
  <si>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</si>
  <si>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</si>
  <si>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</si>
  <si>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</si>
  <si>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</si>
  <si>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</si>
  <si>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</si>
  <si>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</si>
  <si>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</si>
  <si>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</si>
  <si>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</si>
  <si>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</si>
  <si>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</si>
  <si>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</si>
  <si>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</si>
  <si>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</si>
  <si>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</si>
  <si>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</si>
  <si>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</si>
  <si>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</si>
  <si>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</si>
  <si>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</si>
  <si>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</si>
  <si>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</si>
  <si>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</si>
  <si>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</si>
  <si>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</si>
  <si>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</si>
  <si>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</si>
  <si>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</si>
  <si>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</si>
  <si>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</si>
  <si>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</si>
  <si>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</si>
  <si>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</si>
  <si>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</si>
  <si>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</si>
  <si>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</si>
  <si>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</si>
  <si>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</si>
  <si>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</si>
  <si>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</si>
  <si>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</si>
  <si>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</si>
  <si>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</si>
  <si>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</si>
  <si>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</si>
  <si>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</si>
  <si>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</si>
  <si>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</si>
  <si>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</si>
  <si>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</si>
  <si>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</si>
  <si>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</si>
  <si>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</si>
  <si>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</si>
  <si>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</si>
  <si>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</si>
  <si>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</si>
  <si>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</si>
  <si>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</si>
  <si>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</si>
  <si>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</si>
  <si>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</si>
  <si>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</si>
  <si>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</si>
  <si>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</si>
  <si>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</si>
  <si>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</si>
  <si>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</si>
  <si>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</si>
  <si>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</si>
  <si>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</si>
  <si>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</si>
  <si>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</si>
  <si>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</si>
  <si>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</si>
  <si>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</si>
  <si>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</si>
  <si>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</si>
  <si>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</si>
  <si>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</si>
  <si>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</si>
  <si>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</si>
  <si>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</si>
  <si>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</si>
  <si>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</si>
  <si>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</si>
  <si>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</si>
  <si>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</si>
  <si>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</si>
  <si>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</si>
  <si>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</si>
  <si>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</si>
  <si>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</si>
  <si>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</si>
  <si>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</si>
  <si>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</si>
  <si>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</si>
  <si>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</si>
  <si>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</si>
  <si>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</si>
  <si>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</si>
  <si>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</si>
  <si>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</si>
  <si>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</si>
  <si>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</si>
  <si>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</si>
  <si>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</si>
  <si>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</si>
  <si>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</si>
  <si>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</si>
  <si>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</si>
  <si>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</si>
  <si>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</si>
  <si>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</si>
  <si>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</si>
  <si>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</si>
  <si>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</si>
  <si>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</si>
  <si>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</si>
  <si>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</si>
  <si>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</si>
  <si>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</si>
  <si>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</si>
  <si>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</si>
  <si>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</si>
  <si>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</si>
  <si>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</si>
  <si>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</si>
  <si>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</si>
  <si>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</si>
  <si>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</si>
  <si>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</si>
  <si>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</si>
  <si>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</si>
  <si>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</si>
  <si>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</si>
  <si>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</si>
  <si>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</si>
  <si>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</si>
  <si>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</si>
  <si>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</si>
  <si>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</si>
  <si>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</si>
  <si>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</si>
  <si>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</si>
  <si>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</si>
  <si>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</si>
  <si>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</si>
  <si>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</si>
  <si>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</si>
  <si>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</si>
  <si>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</si>
  <si>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</si>
  <si>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</si>
  <si>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</si>
  <si>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</si>
  <si>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</si>
  <si>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</si>
  <si>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</si>
  <si>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</si>
  <si>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</si>
  <si>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</si>
  <si>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</si>
  <si>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</si>
  <si>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</si>
  <si>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</si>
  <si>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</si>
  <si>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</si>
  <si>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</si>
  <si>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</si>
  <si>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</si>
  <si>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</si>
  <si>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</si>
  <si>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</si>
  <si>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</si>
  <si>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</si>
  <si>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</si>
  <si>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</si>
  <si>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</si>
  <si>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</si>
  <si>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</si>
  <si>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</si>
  <si>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</si>
  <si>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</si>
  <si>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</si>
  <si>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</si>
  <si>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</si>
  <si>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</si>
  <si>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</si>
  <si>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</si>
  <si>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</si>
  <si>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</si>
  <si>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</si>
  <si>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</si>
  <si>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</si>
  <si>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</si>
  <si>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</si>
  <si>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</si>
  <si>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</si>
  <si>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</si>
  <si>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</si>
  <si>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</si>
  <si>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</si>
  <si>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</si>
  <si>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</si>
  <si>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</si>
  <si>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</si>
  <si>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</si>
  <si>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</si>
  <si>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</si>
  <si>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</si>
  <si>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</si>
  <si>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</si>
  <si>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</si>
  <si>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</si>
  <si>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</si>
  <si>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</si>
  <si>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</si>
  <si>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</si>
  <si>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</si>
  <si>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</si>
  <si>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</si>
  <si>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</si>
  <si>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</si>
  <si>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</si>
  <si>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</si>
  <si>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</si>
  <si>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</si>
  <si>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</si>
  <si>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</si>
  <si>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</si>
  <si>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</si>
  <si>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</si>
  <si>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</si>
  <si>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</si>
  <si>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</si>
  <si>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</si>
  <si>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</si>
  <si>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</si>
  <si>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</si>
  <si>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</si>
  <si>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</si>
  <si>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</si>
  <si>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</si>
  <si>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</si>
  <si>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</si>
  <si>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</si>
  <si>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</si>
  <si>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</si>
  <si>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</si>
  <si>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</si>
  <si>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</si>
  <si>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</si>
  <si>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</si>
  <si>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</si>
  <si>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</si>
  <si>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</si>
  <si>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</si>
  <si>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</si>
  <si>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</si>
  <si>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</si>
  <si>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</si>
  <si>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</si>
  <si>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</si>
  <si>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</si>
  <si>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</si>
  <si>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</si>
  <si>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</si>
  <si>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</si>
  <si>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</si>
  <si>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</si>
  <si>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</si>
  <si>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</si>
  <si>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</si>
  <si>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</si>
  <si>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</si>
  <si>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</si>
  <si>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</si>
  <si>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</si>
  <si>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</si>
  <si>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</si>
  <si>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</si>
  <si>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</si>
  <si>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</si>
  <si>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</si>
  <si>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</si>
  <si>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</si>
  <si>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</si>
  <si>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</si>
  <si>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</si>
  <si>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</si>
  <si>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</si>
  <si>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</si>
  <si>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</si>
  <si>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</si>
  <si>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</si>
  <si>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</si>
  <si>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</si>
  <si>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</si>
  <si>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</si>
  <si>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</si>
  <si>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</si>
  <si>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</si>
  <si>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</si>
  <si>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</si>
  <si>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</si>
  <si>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</si>
  <si>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</si>
  <si>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</si>
  <si>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</si>
  <si>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</si>
  <si>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</si>
  <si>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</si>
  <si>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</si>
  <si>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</si>
  <si>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</si>
  <si>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</si>
  <si>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</si>
  <si>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</si>
  <si>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</si>
  <si>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</si>
  <si>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</si>
  <si>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</si>
  <si>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</si>
  <si>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</si>
  <si>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</si>
  <si>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</si>
  <si>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</si>
  <si>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</si>
  <si>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</si>
  <si>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</si>
  <si>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</si>
  <si>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</si>
  <si>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</si>
  <si>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</si>
  <si>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</si>
  <si>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</si>
  <si>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</si>
  <si>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</si>
  <si>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</si>
  <si>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</si>
  <si>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</si>
  <si>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</si>
  <si>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</si>
  <si>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</si>
  <si>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</si>
  <si>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</si>
  <si>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</si>
  <si>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</si>
  <si>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</si>
  <si>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</si>
  <si>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</si>
  <si>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</si>
  <si>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</si>
  <si>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</si>
  <si>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</si>
  <si>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</si>
  <si>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</si>
  <si>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</si>
  <si>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</si>
  <si>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</si>
  <si>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</si>
  <si>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</si>
  <si>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</si>
  <si>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</si>
  <si>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</si>
  <si>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</si>
  <si>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</si>
  <si>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</si>
  <si>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</si>
  <si>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</si>
  <si>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</si>
  <si>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</si>
  <si>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</si>
  <si>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</si>
  <si>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</si>
  <si>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</si>
  <si>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</si>
  <si>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</si>
  <si>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</si>
  <si>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</si>
  <si>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</si>
  <si>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</si>
  <si>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</si>
  <si>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</si>
  <si>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</si>
  <si>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</si>
  <si>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</si>
  <si>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</si>
  <si>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</si>
  <si>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</si>
  <si>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</si>
  <si>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</si>
  <si>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</si>
  <si>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</si>
  <si>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</si>
  <si>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</si>
  <si>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</si>
  <si>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</si>
  <si>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</si>
  <si>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</si>
  <si>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</si>
  <si>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</si>
  <si>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</si>
  <si>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</si>
  <si>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</si>
  <si>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</si>
  <si>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</si>
  <si>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</si>
  <si>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</si>
  <si>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</si>
  <si>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</si>
  <si>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</si>
  <si>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</si>
  <si>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</si>
  <si>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</si>
  <si>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</si>
  <si>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</si>
  <si>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</si>
  <si>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</si>
  <si>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</si>
  <si>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</si>
  <si>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</si>
  <si>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</si>
  <si>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</si>
  <si>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</si>
  <si>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</si>
  <si>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</si>
  <si>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</si>
  <si>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</si>
  <si>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</si>
  <si>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</si>
  <si>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</si>
  <si>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</si>
  <si>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</si>
  <si>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</si>
  <si>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</si>
  <si>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</si>
  <si>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</si>
  <si>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</si>
  <si>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</si>
  <si>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</si>
  <si>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</si>
  <si>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</si>
  <si>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</si>
  <si>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</si>
  <si>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</si>
  <si>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</si>
  <si>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</si>
  <si>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</si>
  <si>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</si>
  <si>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</si>
  <si>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</si>
  <si>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</si>
  <si>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</si>
  <si>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</si>
  <si>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</si>
  <si>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</si>
  <si>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</si>
  <si>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</si>
  <si>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</si>
  <si>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</si>
  <si>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</si>
  <si>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</si>
  <si>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</si>
  <si>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</si>
  <si>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</si>
  <si>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</si>
  <si>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</si>
  <si>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</si>
  <si>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</si>
  <si>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</si>
  <si>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</si>
  <si>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</si>
  <si>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</si>
  <si>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</si>
  <si>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</si>
  <si>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</si>
  <si>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</si>
  <si>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</si>
  <si>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</si>
  <si>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</si>
  <si>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</si>
  <si>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</si>
  <si>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</si>
  <si>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</si>
  <si>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</si>
  <si>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</si>
  <si>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</si>
  <si>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</si>
  <si>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</si>
  <si>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</si>
  <si>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</si>
  <si>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</si>
  <si>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</si>
  <si>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</si>
  <si>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</si>
  <si>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</si>
  <si>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</si>
  <si>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</si>
  <si>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</si>
  <si>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</si>
  <si>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</si>
  <si>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</si>
  <si>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</si>
  <si>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</si>
  <si>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</si>
  <si>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</si>
  <si>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</si>
  <si>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</si>
  <si>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</si>
  <si>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</si>
  <si>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</si>
  <si>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</si>
  <si>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</si>
  <si>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</si>
  <si>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</si>
  <si>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</si>
  <si>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</si>
  <si>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</si>
  <si>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</si>
  <si>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</si>
  <si>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</si>
  <si>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</si>
  <si>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</si>
  <si>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</si>
  <si>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</si>
  <si>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</si>
  <si>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</si>
  <si>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</si>
  <si>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</si>
  <si>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</si>
  <si>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</si>
  <si>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</si>
  <si>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</si>
  <si>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</si>
  <si>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</si>
  <si>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</si>
  <si>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</si>
  <si>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</si>
  <si>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</si>
  <si>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</si>
  <si>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</si>
  <si>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</si>
  <si>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</si>
  <si>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</si>
  <si>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</si>
  <si>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</si>
  <si>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</si>
  <si>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</si>
  <si>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</si>
  <si>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</si>
  <si>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</si>
  <si>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</si>
  <si>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</si>
  <si>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</si>
  <si>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</si>
  <si>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</si>
  <si>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</si>
  <si>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</si>
  <si>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</si>
  <si>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</si>
  <si>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</si>
  <si>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</si>
  <si>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</si>
  <si>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</si>
  <si>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</si>
  <si>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</si>
  <si>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</si>
  <si>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</si>
  <si>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</si>
  <si>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</si>
  <si>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</si>
  <si>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</si>
  <si>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</si>
  <si>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</si>
  <si>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</si>
  <si>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</si>
  <si>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</si>
  <si>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</si>
  <si>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</si>
  <si>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</si>
  <si>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</si>
  <si>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</si>
  <si>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</si>
  <si>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</si>
  <si>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</si>
  <si>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</si>
  <si>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</si>
  <si>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</si>
  <si>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</si>
  <si>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</si>
  <si>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</si>
  <si>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</si>
  <si>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</si>
  <si>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</si>
  <si>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</si>
  <si>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</si>
  <si>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</si>
  <si>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</si>
  <si>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</si>
  <si>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</si>
  <si>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</si>
  <si>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</si>
  <si>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</si>
  <si>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</si>
  <si>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</si>
  <si>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</si>
  <si>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</si>
  <si>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</si>
  <si>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</si>
  <si>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</si>
  <si>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</si>
  <si>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</si>
  <si>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</si>
  <si>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</si>
  <si>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</si>
  <si>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</si>
  <si>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</si>
  <si>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</si>
  <si>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</si>
  <si>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</si>
  <si>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</si>
  <si>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</si>
  <si>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</si>
  <si>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</si>
  <si>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</si>
  <si>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</si>
  <si>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</si>
  <si>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</si>
  <si>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</si>
  <si>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</si>
  <si>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</si>
  <si>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</si>
  <si>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</si>
  <si>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</si>
  <si>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</si>
  <si>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</si>
  <si>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</si>
  <si>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</si>
  <si>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</si>
  <si>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</si>
  <si>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</si>
  <si>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</si>
  <si>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</si>
  <si>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</si>
  <si>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</si>
  <si>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</si>
  <si>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</si>
  <si>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</si>
  <si>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</si>
  <si>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</si>
  <si>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</si>
  <si>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</si>
  <si>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</si>
  <si>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</si>
  <si>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</si>
  <si>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</si>
  <si>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</si>
  <si>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</si>
  <si>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</si>
  <si>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</si>
  <si>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</si>
  <si>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</si>
  <si>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</si>
  <si>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</si>
  <si>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</si>
  <si>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</si>
  <si>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</si>
  <si>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</si>
  <si>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</si>
  <si>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</si>
  <si>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</si>
  <si>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</si>
  <si>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</si>
  <si>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</si>
  <si>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</si>
  <si>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</si>
  <si>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</si>
  <si>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</si>
  <si>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</si>
  <si>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</si>
  <si>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</si>
  <si>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</si>
  <si>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</si>
  <si>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</si>
  <si>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</si>
  <si>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</si>
  <si>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</si>
  <si>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</si>
  <si>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</si>
  <si>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</si>
  <si>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</si>
  <si>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</si>
  <si>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</si>
  <si>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</si>
  <si>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</si>
  <si>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</si>
  <si>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</si>
  <si>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</si>
  <si>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</si>
  <si>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</si>
  <si>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</si>
  <si>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</si>
  <si>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</si>
  <si>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</si>
  <si>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</si>
  <si>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</si>
  <si>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</si>
  <si>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</si>
  <si>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</si>
  <si>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</si>
  <si>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</si>
  <si>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</si>
  <si>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</si>
  <si>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</si>
  <si>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</si>
  <si>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</si>
  <si>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</si>
  <si>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</si>
  <si>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</si>
  <si>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</si>
  <si>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</si>
  <si>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</si>
  <si>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</si>
  <si>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</si>
  <si>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</si>
  <si>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</si>
  <si>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</si>
  <si>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</si>
  <si>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</si>
  <si>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</si>
  <si>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</si>
  <si>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</si>
  <si>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</si>
  <si>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</si>
  <si>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</si>
  <si>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</si>
  <si>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</si>
  <si>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</si>
  <si>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</si>
  <si>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</si>
  <si>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</si>
  <si>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</si>
  <si>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</si>
  <si>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</si>
  <si>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</si>
  <si>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</si>
  <si>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</si>
  <si>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</si>
  <si>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</si>
  <si>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</si>
  <si>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</si>
  <si>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</si>
  <si>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</si>
  <si>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</si>
  <si>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</si>
  <si>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</si>
  <si>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</si>
  <si>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</si>
  <si>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</si>
  <si>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</si>
  <si>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</si>
  <si>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</si>
  <si>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</si>
  <si>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</si>
  <si>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</si>
  <si>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</si>
  <si>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</si>
  <si>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</si>
  <si>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</si>
  <si>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</si>
  <si>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</si>
  <si>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</si>
  <si>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</si>
  <si>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</si>
  <si>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</si>
  <si>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</si>
  <si>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</si>
  <si>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</si>
  <si>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</si>
  <si>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</si>
  <si>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</si>
  <si>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</si>
  <si>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</si>
  <si>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</si>
  <si>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</si>
  <si>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</si>
  <si>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</si>
  <si>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</si>
  <si>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</si>
  <si>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</si>
  <si>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</si>
  <si>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</si>
  <si>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</si>
  <si>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</si>
  <si>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</si>
  <si>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</si>
  <si>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</si>
  <si>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</si>
  <si>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</si>
  <si>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</si>
  <si>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</si>
  <si>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</si>
  <si>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</si>
  <si>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</si>
  <si>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</si>
  <si>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</si>
  <si>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</si>
  <si>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</si>
  <si>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</si>
  <si>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</si>
  <si>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</si>
  <si>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</si>
  <si>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</si>
  <si>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</si>
  <si>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</si>
  <si>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</si>
  <si>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</si>
  <si>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</si>
  <si>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</si>
  <si>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</si>
  <si>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</si>
  <si>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</si>
  <si>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</si>
  <si>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</si>
  <si>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</si>
  <si>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</si>
  <si>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</si>
  <si>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</si>
  <si>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</si>
  <si>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</si>
  <si>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</si>
  <si>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</si>
  <si>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</si>
  <si>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</si>
  <si>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</si>
  <si>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</si>
  <si>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</si>
  <si>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</si>
  <si>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</si>
  <si>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</si>
  <si>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</si>
  <si>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</si>
  <si>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</si>
  <si>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</si>
  <si>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</si>
  <si>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</si>
  <si>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</si>
  <si>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</si>
  <si>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</si>
  <si>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</si>
  <si>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</si>
  <si>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</si>
  <si>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</si>
  <si>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</si>
  <si>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</si>
  <si>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</si>
  <si>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</si>
  <si>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</si>
  <si>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</si>
  <si>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</si>
  <si>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</si>
  <si>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</si>
  <si>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</si>
  <si>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</si>
  <si>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</si>
  <si>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</si>
  <si>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</si>
  <si>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</si>
  <si>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</si>
  <si>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</si>
  <si>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</si>
  <si>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</si>
  <si>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</si>
  <si>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</si>
  <si>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</si>
  <si>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</si>
  <si>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</si>
  <si>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</si>
  <si>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</si>
  <si>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</si>
  <si>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</si>
  <si>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</si>
  <si>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</si>
  <si>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</si>
  <si>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</si>
  <si>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</si>
  <si>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</si>
  <si>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</si>
  <si>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</si>
  <si>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</si>
  <si>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</si>
  <si>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</si>
  <si>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</si>
  <si>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</si>
  <si>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</si>
  <si>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</si>
  <si>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</si>
  <si>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</si>
  <si>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</si>
  <si>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</si>
  <si>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</si>
  <si>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</si>
  <si>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</si>
  <si>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</si>
  <si>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</si>
  <si>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</si>
  <si>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</si>
  <si>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</si>
  <si>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</si>
  <si>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</si>
  <si>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</si>
  <si>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</si>
  <si>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</si>
  <si>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</si>
  <si>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</si>
  <si>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</si>
  <si>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</si>
  <si>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</si>
  <si>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</si>
  <si>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</si>
  <si>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</si>
  <si>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</si>
  <si>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</si>
  <si>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</si>
  <si>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</si>
  <si>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</si>
  <si>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</si>
  <si>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</si>
  <si>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</si>
  <si>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</si>
  <si>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</si>
  <si>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</si>
  <si>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</si>
  <si>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</si>
  <si>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</si>
  <si>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</si>
  <si>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</si>
  <si>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</si>
  <si>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</si>
  <si>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</si>
  <si>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</si>
  <si>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</si>
  <si>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</si>
  <si>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</si>
  <si>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</si>
  <si>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</si>
  <si>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</si>
  <si>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</si>
  <si>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</si>
  <si>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</si>
  <si>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</si>
  <si>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</si>
  <si>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</si>
  <si>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</si>
  <si>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</si>
  <si>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</si>
  <si>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</si>
  <si>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</si>
  <si>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</si>
  <si>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</si>
  <si>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</si>
  <si>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</si>
  <si>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</si>
  <si>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</si>
  <si>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</si>
  <si>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</si>
  <si>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</si>
  <si>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</si>
  <si>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</si>
  <si>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</si>
  <si>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</si>
  <si>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</si>
  <si>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</si>
  <si>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</si>
  <si>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</si>
  <si>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</si>
  <si>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</si>
  <si>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</si>
  <si>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</si>
  <si>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</si>
  <si>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</si>
  <si>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</si>
  <si>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</si>
  <si>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</si>
  <si>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</si>
  <si>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</si>
  <si>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</si>
  <si>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</si>
  <si>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</si>
  <si>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</si>
  <si>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</si>
  <si>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</si>
  <si>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</si>
  <si>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</si>
  <si>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</si>
  <si>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</si>
  <si>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</si>
  <si>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</si>
  <si>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</si>
  <si>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</si>
  <si>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</si>
  <si>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</si>
  <si>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</si>
  <si>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</si>
  <si>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</si>
  <si>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</si>
  <si>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</si>
  <si>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</si>
  <si>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</si>
  <si>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</si>
  <si>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</si>
  <si>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</si>
  <si>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</si>
  <si>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</si>
  <si>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</si>
  <si>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</si>
  <si>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</si>
  <si>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</si>
  <si>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</si>
  <si>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</si>
  <si>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</si>
  <si>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</si>
  <si>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</si>
  <si>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</si>
  <si>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</si>
  <si>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</si>
  <si>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</si>
  <si>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</si>
  <si>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</si>
  <si>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</si>
  <si>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</si>
  <si>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</si>
  <si>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</si>
  <si>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</si>
  <si>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</si>
  <si>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</si>
  <si>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</si>
  <si>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</si>
  <si>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</si>
  <si>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</si>
  <si>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</si>
  <si>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</si>
  <si>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</si>
  <si>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</si>
  <si>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</si>
  <si>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</si>
  <si>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</si>
  <si>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</si>
  <si>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</si>
  <si>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</si>
  <si>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</si>
  <si>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</si>
  <si>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</si>
  <si>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</si>
  <si>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</si>
  <si>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</si>
  <si>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</si>
  <si>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</si>
  <si>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</si>
  <si>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</si>
  <si>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</si>
  <si>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</si>
  <si>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</si>
  <si>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</si>
  <si>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</si>
  <si>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</si>
  <si>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</si>
  <si>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</si>
  <si>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</si>
  <si>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</si>
  <si>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</si>
  <si>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</si>
  <si>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</si>
  <si>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</si>
  <si>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</si>
  <si>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</si>
  <si>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</si>
  <si>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</si>
  <si>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</si>
  <si>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</si>
  <si>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</si>
  <si>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</si>
  <si>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</si>
  <si>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</si>
  <si>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</si>
  <si>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</si>
  <si>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</si>
  <si>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</si>
  <si>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</si>
  <si>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</si>
  <si>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</si>
  <si>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</si>
  <si>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</si>
  <si>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</si>
  <si>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</si>
  <si>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</si>
  <si>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</si>
  <si>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</si>
  <si>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</si>
  <si>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</si>
  <si>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</si>
  <si>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</si>
  <si>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</si>
  <si>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</si>
  <si>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</si>
  <si>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</si>
  <si>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</si>
  <si>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</si>
  <si>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</si>
  <si>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</si>
  <si>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</si>
  <si>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</si>
  <si>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</si>
  <si>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</si>
  <si>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</si>
  <si>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</si>
  <si>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</si>
  <si>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</si>
  <si>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</si>
  <si>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</si>
  <si>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</si>
  <si>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</si>
  <si>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</si>
  <si>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</si>
  <si>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</si>
  <si>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</si>
  <si>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</si>
  <si>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</si>
  <si>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</si>
  <si>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</si>
  <si>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</si>
  <si>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</si>
  <si>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</si>
  <si>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</si>
  <si>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</si>
  <si>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</si>
  <si>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</si>
  <si>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</si>
  <si>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</si>
  <si>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</si>
  <si>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</si>
  <si>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</si>
  <si>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</si>
  <si>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</si>
  <si>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</si>
  <si>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</si>
  <si>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</si>
  <si>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</si>
  <si>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</si>
  <si>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</si>
  <si>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</si>
  <si>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</si>
  <si>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</si>
  <si>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</si>
  <si>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</si>
  <si>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</si>
  <si>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</si>
  <si>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</si>
  <si>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</si>
  <si>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</si>
  <si>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</si>
  <si>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</si>
  <si>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</si>
  <si>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</si>
  <si>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</si>
  <si>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</si>
  <si>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</si>
  <si>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</si>
  <si>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</si>
  <si>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</si>
  <si>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</si>
  <si>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</si>
  <si>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</si>
  <si>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</si>
  <si>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</si>
  <si>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</si>
  <si>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</si>
  <si>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</si>
  <si>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</si>
  <si>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</si>
  <si>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</si>
  <si>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</si>
  <si>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</si>
  <si>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</si>
  <si>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</si>
  <si>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</si>
  <si>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</si>
  <si>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</si>
  <si>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</si>
  <si>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</si>
  <si>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</si>
  <si>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</si>
  <si>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</si>
  <si>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</si>
  <si>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</si>
  <si>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</si>
  <si>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</si>
  <si>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</si>
  <si>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</si>
  <si>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</si>
  <si>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</si>
  <si>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</si>
  <si>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</si>
  <si>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</si>
  <si>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</si>
  <si>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</si>
  <si>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</si>
  <si>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</si>
  <si>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</si>
  <si>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</si>
  <si>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</si>
  <si>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</si>
  <si>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</si>
  <si>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</si>
  <si>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</si>
  <si>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</si>
  <si>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</si>
  <si>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</si>
  <si>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</si>
  <si>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</si>
  <si>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</si>
  <si>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</si>
  <si>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</si>
  <si>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</si>
  <si>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</si>
  <si>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</si>
  <si>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</si>
  <si>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</si>
  <si>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</si>
  <si>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</si>
  <si>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</si>
  <si>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</si>
  <si>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</si>
  <si>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</si>
  <si>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</si>
  <si>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</si>
  <si>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</si>
  <si>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</si>
  <si>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</si>
  <si>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</si>
  <si>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</si>
  <si>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</si>
  <si>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</si>
  <si>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</si>
  <si>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</si>
  <si>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</si>
  <si>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</si>
  <si>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</si>
  <si>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</si>
  <si>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</si>
  <si>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</si>
  <si>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</si>
  <si>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</si>
  <si>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</si>
  <si>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</si>
  <si>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</si>
  <si>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</si>
  <si>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</si>
  <si>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</si>
  <si>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</si>
  <si>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</si>
  <si>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</si>
  <si>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</si>
  <si>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</si>
  <si>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</si>
  <si>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</si>
  <si>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</si>
  <si>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</si>
  <si>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</si>
  <si>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</si>
  <si>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</si>
  <si>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</si>
  <si>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</si>
  <si>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</si>
  <si>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</si>
  <si>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</si>
  <si>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</si>
  <si>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</si>
  <si>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</si>
  <si>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</si>
  <si>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</si>
  <si>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</si>
  <si>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</si>
  <si>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</si>
  <si>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</si>
  <si>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</si>
  <si>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</si>
  <si>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</si>
  <si>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</si>
  <si>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</si>
  <si>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</si>
  <si>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</si>
  <si>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</si>
  <si>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</si>
  <si>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</si>
  <si>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</si>
  <si>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</si>
  <si>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</si>
  <si>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</si>
  <si>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</si>
  <si>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</si>
  <si>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</si>
  <si>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</si>
  <si>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</si>
  <si>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</si>
  <si>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</si>
  <si>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</si>
  <si>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</si>
  <si>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</si>
  <si>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</si>
  <si>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</si>
  <si>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</si>
  <si>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</si>
  <si>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</si>
  <si>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</si>
  <si>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</si>
  <si>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</si>
  <si>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</si>
  <si>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</si>
  <si>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</si>
  <si>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</si>
  <si>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</si>
  <si>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</si>
  <si>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</si>
  <si>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</si>
  <si>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</si>
  <si>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</si>
  <si>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</si>
  <si>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</si>
  <si>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</si>
  <si>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</si>
  <si>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</si>
  <si>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</si>
  <si>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</si>
  <si>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</si>
  <si>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</si>
  <si>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</si>
  <si>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</si>
  <si>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</si>
  <si>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</si>
  <si>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</si>
  <si>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</si>
  <si>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</si>
  <si>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</si>
  <si>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</si>
  <si>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</si>
  <si>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</si>
  <si>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</si>
  <si>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</si>
  <si>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</si>
  <si>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</si>
  <si>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</si>
  <si>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</si>
  <si>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</si>
  <si>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</si>
  <si>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</si>
  <si>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</si>
  <si>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</si>
  <si>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</si>
  <si>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</si>
  <si>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</si>
  <si>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</si>
  <si>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</si>
  <si>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</si>
  <si>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</si>
  <si>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</si>
  <si>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</si>
  <si>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</si>
  <si>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</si>
  <si>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</si>
  <si>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</si>
  <si>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</si>
  <si>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</si>
  <si>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</si>
  <si>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</si>
  <si>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</si>
  <si>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</si>
  <si>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</si>
  <si>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</si>
  <si>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</si>
  <si>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</si>
  <si>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</si>
  <si>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</si>
  <si>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</si>
  <si>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</si>
  <si>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</si>
  <si>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</si>
  <si>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</si>
  <si>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</si>
  <si>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</si>
  <si>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</si>
  <si>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</si>
  <si>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</si>
  <si>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</si>
  <si>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</si>
  <si>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</si>
  <si>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</si>
  <si>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</si>
  <si>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</si>
  <si>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</si>
  <si>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</si>
  <si>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</si>
  <si>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</si>
  <si>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</si>
  <si>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</si>
  <si>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</si>
  <si>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</si>
  <si>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</si>
  <si>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</si>
  <si>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</si>
  <si>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</si>
  <si>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</si>
  <si>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</si>
  <si>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</si>
  <si>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</si>
  <si>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</si>
  <si>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</si>
  <si>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</si>
  <si>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</si>
  <si>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</si>
  <si>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</si>
  <si>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</si>
  <si>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</si>
  <si>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</si>
  <si>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</si>
  <si>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</si>
  <si>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</si>
  <si>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</si>
  <si>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</si>
  <si>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</si>
  <si>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</si>
  <si>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</si>
  <si>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</si>
  <si>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</si>
  <si>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</si>
  <si>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</si>
  <si>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</si>
  <si>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</si>
  <si>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</si>
  <si>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</si>
  <si>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</si>
  <si>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</si>
  <si>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</si>
  <si>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</si>
  <si>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</si>
  <si>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</si>
  <si>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</si>
  <si>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</si>
  <si>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</si>
  <si>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</si>
  <si>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</si>
  <si>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</si>
  <si>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</si>
  <si>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</si>
  <si>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</si>
  <si>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</si>
  <si>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</si>
  <si>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</si>
  <si>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</si>
  <si>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</si>
  <si>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</si>
  <si>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</si>
  <si>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</si>
  <si>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</si>
  <si>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</si>
  <si>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</si>
  <si>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</si>
  <si>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</si>
  <si>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</si>
  <si>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</si>
  <si>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</si>
  <si>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</si>
  <si>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</si>
  <si>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</si>
  <si>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</si>
  <si>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</si>
  <si>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</si>
  <si>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</si>
  <si>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</si>
  <si>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</si>
  <si>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</si>
  <si>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</si>
  <si>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</si>
  <si>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</si>
  <si>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</si>
  <si>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</si>
  <si>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</si>
  <si>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</si>
  <si>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</si>
  <si>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</si>
  <si>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</si>
  <si>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</si>
  <si>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</si>
  <si>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</si>
  <si>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</si>
  <si>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</si>
  <si>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</si>
  <si>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</si>
  <si>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</si>
  <si>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</si>
  <si>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</si>
  <si>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</si>
  <si>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</si>
  <si>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</si>
  <si>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</si>
  <si>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</si>
  <si>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</si>
  <si>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</si>
  <si>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</si>
  <si>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</si>
  <si>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</si>
  <si>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</si>
  <si>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</si>
  <si>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</si>
  <si>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</si>
  <si>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</si>
  <si>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</si>
  <si>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</si>
  <si>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</si>
  <si>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</si>
  <si>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</si>
  <si>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</si>
  <si>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</si>
  <si>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</si>
  <si>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</si>
  <si>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</si>
  <si>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</si>
  <si>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</si>
  <si>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</si>
  <si>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</si>
  <si>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</si>
  <si>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</si>
  <si>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</si>
  <si>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</si>
  <si>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</si>
  <si>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</si>
  <si>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</si>
  <si>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</si>
  <si>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</si>
  <si>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</si>
  <si>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</si>
  <si>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</si>
  <si>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</si>
  <si>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</si>
  <si>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</si>
  <si>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</si>
  <si>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</si>
  <si>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</si>
  <si>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</si>
  <si>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</si>
  <si>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</si>
  <si>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</si>
  <si>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</si>
  <si>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</si>
  <si>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</si>
  <si>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</si>
  <si>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</si>
  <si>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</si>
  <si>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</si>
  <si>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</si>
  <si>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</si>
  <si>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</si>
  <si>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</si>
  <si>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</si>
  <si>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</si>
  <si>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</si>
  <si>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</si>
  <si>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</si>
  <si>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</si>
  <si>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</si>
  <si>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</si>
  <si>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</si>
  <si>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</si>
  <si>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</si>
  <si>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</si>
  <si>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</si>
  <si>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</si>
  <si>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</si>
  <si>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</si>
  <si>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</si>
  <si>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</si>
  <si>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</si>
  <si>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</si>
  <si>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</si>
  <si>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</si>
  <si>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</si>
  <si>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</si>
  <si>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</si>
  <si>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</si>
  <si>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</si>
  <si>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</si>
  <si>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</si>
  <si>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</si>
  <si>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</si>
  <si>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</si>
  <si>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</si>
  <si>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</si>
  <si>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</si>
  <si>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</si>
  <si>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</si>
  <si>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</si>
  <si>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</si>
  <si>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</si>
  <si>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</si>
  <si>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</si>
  <si>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</si>
  <si>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</si>
  <si>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</si>
  <si>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</si>
  <si>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</si>
  <si>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</si>
  <si>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</si>
  <si>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</si>
  <si>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</si>
  <si>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</si>
  <si>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</si>
  <si>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</si>
  <si>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</si>
  <si>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</si>
  <si>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</si>
  <si>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</si>
  <si>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</si>
  <si>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</si>
  <si>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</si>
  <si>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</si>
  <si>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</si>
  <si>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</si>
  <si>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</si>
  <si>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</si>
  <si>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</si>
  <si>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</si>
  <si>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</si>
  <si>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</si>
  <si>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</si>
  <si>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</si>
  <si>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</si>
  <si>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</si>
  <si>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</si>
  <si>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</si>
  <si>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</si>
  <si>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</si>
  <si>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</si>
  <si>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</si>
  <si>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</si>
  <si>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</si>
  <si>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</si>
  <si>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</si>
  <si>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</si>
  <si>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</si>
  <si>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</si>
  <si>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</si>
  <si>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</si>
  <si>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</si>
  <si>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</si>
  <si>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</si>
  <si>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</si>
  <si>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</si>
  <si>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</si>
  <si>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</si>
  <si>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</si>
  <si>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</si>
  <si>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</si>
  <si>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</si>
  <si>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</si>
  <si>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</si>
  <si>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</si>
  <si>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</si>
  <si>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</si>
  <si>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</si>
  <si>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</si>
  <si>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</si>
  <si>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</si>
  <si>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</si>
  <si>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</si>
  <si>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</si>
  <si>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</si>
  <si>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</si>
  <si>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</si>
  <si>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</si>
  <si>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</si>
  <si>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</si>
  <si>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</si>
  <si>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</si>
  <si>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</si>
  <si>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</si>
  <si>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</si>
  <si>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</si>
  <si>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</si>
  <si>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</si>
  <si>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</si>
  <si>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</si>
  <si>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</si>
  <si>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</si>
  <si>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</si>
  <si>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</si>
  <si>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</si>
  <si>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</si>
  <si>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</si>
  <si>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</si>
  <si>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</si>
  <si>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</si>
  <si>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</si>
  <si>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</si>
  <si>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</si>
  <si>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</si>
  <si>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</si>
  <si>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</si>
  <si>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</si>
  <si>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</si>
  <si>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</si>
  <si>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</si>
  <si>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</si>
  <si>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</si>
  <si>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</si>
  <si>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</si>
  <si>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</si>
  <si>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</si>
  <si>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</si>
  <si>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</si>
  <si>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</si>
  <si>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</si>
  <si>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</si>
  <si>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</si>
  <si>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</si>
  <si>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</si>
  <si>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</si>
  <si>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</si>
  <si>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</si>
  <si>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</si>
  <si>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</si>
  <si>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</si>
  <si>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</si>
  <si>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</si>
  <si>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</si>
  <si>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</si>
  <si>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</si>
  <si>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</si>
  <si>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</si>
  <si>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</si>
  <si>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</si>
  <si>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</si>
  <si>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</si>
  <si>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</si>
  <si>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</si>
  <si>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</si>
  <si>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</si>
  <si>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</si>
  <si>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</si>
  <si>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</si>
  <si>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</si>
  <si>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</si>
  <si>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</si>
  <si>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</si>
  <si>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</si>
  <si>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</si>
  <si>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</si>
  <si>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</si>
  <si>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</si>
  <si>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</si>
  <si>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</si>
  <si>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</si>
  <si>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</si>
  <si>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</si>
  <si>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</si>
  <si>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</si>
  <si>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</si>
  <si>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</si>
  <si>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</si>
  <si>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</si>
  <si>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</si>
  <si>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</si>
  <si>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</si>
  <si>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</si>
  <si>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</si>
  <si>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</si>
  <si>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</si>
  <si>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</si>
  <si>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</si>
  <si>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</si>
  <si>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</si>
  <si>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</si>
  <si>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</si>
  <si>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</si>
  <si>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</si>
  <si>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</si>
  <si>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</si>
  <si>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</si>
  <si>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</si>
  <si>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</si>
  <si>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</si>
  <si>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</si>
  <si>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</si>
  <si>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</si>
  <si>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</si>
  <si>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</si>
  <si>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</si>
  <si>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</si>
  <si>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</si>
  <si>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</si>
  <si>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</si>
  <si>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</si>
  <si>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</si>
  <si>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</si>
  <si>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</si>
  <si>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</si>
  <si>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</si>
  <si>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</si>
  <si>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</si>
  <si>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</si>
  <si>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</si>
  <si>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</si>
  <si>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</si>
  <si>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</si>
  <si>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</si>
  <si>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</si>
  <si>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</si>
  <si>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</si>
  <si>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</si>
  <si>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</si>
  <si>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</si>
  <si>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</si>
  <si>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</si>
  <si>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</si>
  <si>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</si>
  <si>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</si>
  <si>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</si>
  <si>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</si>
  <si>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</si>
  <si>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</si>
  <si>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</si>
  <si>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</si>
  <si>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</si>
  <si>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</si>
  <si>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</si>
  <si>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</si>
  <si>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</si>
  <si>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</si>
  <si>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</si>
  <si>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</si>
  <si>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</si>
  <si>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</si>
  <si>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</si>
  <si>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</si>
  <si>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</si>
  <si>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</si>
  <si>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</si>
  <si>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</si>
  <si>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</si>
  <si>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</si>
  <si>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</si>
  <si>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</si>
  <si>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</si>
  <si>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</si>
  <si>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</si>
  <si>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</si>
  <si>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</si>
  <si>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</si>
  <si>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</si>
  <si>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</si>
  <si>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</si>
  <si>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</si>
  <si>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</si>
  <si>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</si>
  <si>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</si>
  <si>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</si>
  <si>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</si>
  <si>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</si>
  <si>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</si>
  <si>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</si>
  <si>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</si>
  <si>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</si>
  <si>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</si>
  <si>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</si>
  <si>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</si>
  <si>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</si>
  <si>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</si>
  <si>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</si>
  <si>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</si>
  <si>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</si>
  <si>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</si>
  <si>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</si>
  <si>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</si>
  <si>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</si>
  <si>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</si>
  <si>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</si>
  <si>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</si>
  <si>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</si>
  <si>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</si>
  <si>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</si>
  <si>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</si>
  <si>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</si>
  <si>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</si>
  <si>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</si>
  <si>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</si>
  <si>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</si>
  <si>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</si>
  <si>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</si>
  <si>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</si>
  <si>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</si>
  <si>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</si>
  <si>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</si>
  <si>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</si>
  <si>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</si>
  <si>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</si>
  <si>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</si>
  <si>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</si>
  <si>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</si>
  <si>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</si>
  <si>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</si>
  <si>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</si>
  <si>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</si>
  <si>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</si>
  <si>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</si>
  <si>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</si>
  <si>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</si>
  <si>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</si>
  <si>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</si>
  <si>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</si>
  <si>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</si>
  <si>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</si>
  <si>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</si>
  <si>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</si>
  <si>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</si>
  <si>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</si>
  <si>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</si>
  <si>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</si>
  <si>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</si>
  <si>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</si>
  <si>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</si>
  <si>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</si>
  <si>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</si>
  <si>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</si>
  <si>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</si>
  <si>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</si>
  <si>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</si>
  <si>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</si>
  <si>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</si>
  <si>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</si>
  <si>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</si>
  <si>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</si>
  <si>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</si>
  <si>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</si>
  <si>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</si>
  <si>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</si>
  <si>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</si>
  <si>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</si>
  <si>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</si>
  <si>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</si>
  <si>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</si>
  <si>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</si>
  <si>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</si>
  <si>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</si>
  <si>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</si>
  <si>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</si>
  <si>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</si>
  <si>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</si>
  <si>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</si>
  <si>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</si>
  <si>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</si>
  <si>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</si>
  <si>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</si>
  <si>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</si>
  <si>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</si>
  <si>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</si>
  <si>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</si>
  <si>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</si>
  <si>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</si>
  <si>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</si>
  <si>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</si>
  <si>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</si>
  <si>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</si>
  <si>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</si>
  <si>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</si>
  <si>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</si>
  <si>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</si>
  <si>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</si>
  <si>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</si>
  <si>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</si>
  <si>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</si>
  <si>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</si>
  <si>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</si>
  <si>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</si>
  <si>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</si>
  <si>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</si>
  <si>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</si>
  <si>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</si>
  <si>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</si>
  <si>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</si>
  <si>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</si>
  <si>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</si>
  <si>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</si>
  <si>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</si>
  <si>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</si>
  <si>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</si>
  <si>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</si>
  <si>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</si>
  <si>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</si>
  <si>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</si>
  <si>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</si>
  <si>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</si>
  <si>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</si>
  <si>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</si>
  <si>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</si>
  <si>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</si>
  <si>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</si>
  <si>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</si>
  <si>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</si>
  <si>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</si>
  <si>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</si>
  <si>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</si>
  <si>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</si>
  <si>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</si>
  <si>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</si>
  <si>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</si>
  <si>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</si>
  <si>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</si>
  <si>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</si>
  <si>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</si>
  <si>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</si>
  <si>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</si>
  <si>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</si>
  <si>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</si>
  <si>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</si>
  <si>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</si>
  <si>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</si>
  <si>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</si>
  <si>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</si>
  <si>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</si>
  <si>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</si>
  <si>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</si>
  <si>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</si>
  <si>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</si>
  <si>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</si>
  <si>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</si>
  <si>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</si>
  <si>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</si>
  <si>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</si>
  <si>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</si>
  <si>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</si>
  <si>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</si>
  <si>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</si>
  <si>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</si>
  <si>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</si>
  <si>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</si>
  <si>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</si>
  <si>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</si>
  <si>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</si>
  <si>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</si>
  <si>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</si>
  <si>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</si>
  <si>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</si>
  <si>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</si>
  <si>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</si>
  <si>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</si>
  <si>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</si>
  <si>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</si>
  <si>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</si>
  <si>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</si>
  <si>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</si>
  <si>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</si>
  <si>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</si>
  <si>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</si>
  <si>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</si>
  <si>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</si>
  <si>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</si>
  <si>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</si>
  <si>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</si>
  <si>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</si>
  <si>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</si>
  <si>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</si>
  <si>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</si>
  <si>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</si>
  <si>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</si>
  <si>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</si>
  <si>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</si>
  <si>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</si>
  <si>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</si>
  <si>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</si>
  <si>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</si>
  <si>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</si>
  <si>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</si>
  <si>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</si>
  <si>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</si>
  <si>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</si>
  <si>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</si>
  <si>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</si>
  <si>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</si>
  <si>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</si>
  <si>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</si>
  <si>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</si>
  <si>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</si>
  <si>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</si>
  <si>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</si>
  <si>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</si>
  <si>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</si>
  <si>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</si>
  <si>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</si>
  <si>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</si>
  <si>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</si>
  <si>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</si>
  <si>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</si>
  <si>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</si>
  <si>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</si>
  <si>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</si>
  <si>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</si>
  <si>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</si>
  <si>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</si>
  <si>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</si>
  <si>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</si>
  <si>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</si>
  <si>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</si>
  <si>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</si>
  <si>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</si>
  <si>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</si>
  <si>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</si>
  <si>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</si>
  <si>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</si>
  <si>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</si>
  <si>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</si>
  <si>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</si>
  <si>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</si>
  <si>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</si>
  <si>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</si>
  <si>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</si>
  <si>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</si>
  <si>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</si>
  <si>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</si>
  <si>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</si>
  <si>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</si>
  <si>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</si>
  <si>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</si>
  <si>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</si>
  <si>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</si>
  <si>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</si>
  <si>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</si>
  <si>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</si>
  <si>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</si>
  <si>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</si>
  <si>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</si>
  <si>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</si>
  <si>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</si>
  <si>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</si>
  <si>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</si>
  <si>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</si>
  <si>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</si>
  <si>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</si>
  <si>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</si>
  <si>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</si>
  <si>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</si>
  <si>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</si>
  <si>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</si>
  <si>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</si>
  <si>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</si>
  <si>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</si>
  <si>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</si>
  <si>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</si>
  <si>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</si>
  <si>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</si>
  <si>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</si>
  <si>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</si>
  <si>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</si>
  <si>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</si>
  <si>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</si>
  <si>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</si>
  <si>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</si>
  <si>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</si>
  <si>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</si>
  <si>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</si>
  <si>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</si>
  <si>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</si>
  <si>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</si>
  <si>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</si>
  <si>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</si>
  <si>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</si>
  <si>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</si>
  <si>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</si>
  <si>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</si>
  <si>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</si>
  <si>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</si>
  <si>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</si>
  <si>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</si>
  <si>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</si>
  <si>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</si>
  <si>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</si>
  <si>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</si>
  <si>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</si>
  <si>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</si>
  <si>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</si>
  <si>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</si>
  <si>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</si>
  <si>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</si>
  <si>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</si>
  <si>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</si>
  <si>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</si>
  <si>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</si>
  <si>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</si>
  <si>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</si>
  <si>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</si>
  <si>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</si>
  <si>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</si>
  <si>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</si>
  <si>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</si>
  <si>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</si>
  <si>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</si>
  <si>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</si>
  <si>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</si>
  <si>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</si>
  <si>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</si>
  <si>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</si>
  <si>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</si>
  <si>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</si>
  <si>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</si>
  <si>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</si>
  <si>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</si>
  <si>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</si>
  <si>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</si>
  <si>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</si>
  <si>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</si>
  <si>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</si>
  <si>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</si>
  <si>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</si>
  <si>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</si>
  <si>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</si>
  <si>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</si>
  <si>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</si>
  <si>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</si>
  <si>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</si>
  <si>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</si>
  <si>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</si>
  <si>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</si>
  <si>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</si>
  <si>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</si>
  <si>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</si>
  <si>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</si>
  <si>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</si>
  <si>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</si>
  <si>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</si>
  <si>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</si>
  <si>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</si>
  <si>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</si>
  <si>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</si>
  <si>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</si>
  <si>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</si>
  <si>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</si>
  <si>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</si>
  <si>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</si>
  <si>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</si>
  <si>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</si>
  <si>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</si>
  <si>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</si>
  <si>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</si>
  <si>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</si>
  <si>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</si>
  <si>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</si>
  <si>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</si>
  <si>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</si>
  <si>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</si>
  <si>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</si>
  <si>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</si>
  <si>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</si>
  <si>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</si>
  <si>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</si>
  <si>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</si>
  <si>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</si>
  <si>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</si>
  <si>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</si>
  <si>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</si>
  <si>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</si>
  <si>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</si>
  <si>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</si>
  <si>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</si>
  <si>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</si>
  <si>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</si>
  <si>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</si>
  <si>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</si>
  <si>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</si>
  <si>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</si>
  <si>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</si>
  <si>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</si>
  <si>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</si>
  <si>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</si>
  <si>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</si>
  <si>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</si>
  <si>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</si>
  <si>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</si>
  <si>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</si>
  <si>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</si>
  <si>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</si>
  <si>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</si>
  <si>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</si>
  <si>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</si>
  <si>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</si>
  <si>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</si>
  <si>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</si>
  <si>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</si>
  <si>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</si>
  <si>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</si>
  <si>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</si>
  <si>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</si>
  <si>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</si>
  <si>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</si>
  <si>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</si>
  <si>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</si>
  <si>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</si>
  <si>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</si>
  <si>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</si>
  <si>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</si>
  <si>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</si>
  <si>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</si>
  <si>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</si>
  <si>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</si>
  <si>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</si>
  <si>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</si>
  <si>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</si>
  <si>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</si>
  <si>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</si>
  <si>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</si>
  <si>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</si>
  <si>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</si>
  <si>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</si>
  <si>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</si>
  <si>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</si>
  <si>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</si>
  <si>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</si>
  <si>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</si>
  <si>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</si>
  <si>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</si>
  <si>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</si>
  <si>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</si>
  <si>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</si>
  <si>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</si>
  <si>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</si>
  <si>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</si>
  <si>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</si>
  <si>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</si>
  <si>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</si>
  <si>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</si>
  <si>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</si>
  <si>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</si>
  <si>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</si>
  <si>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</si>
  <si>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</si>
  <si>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</si>
  <si>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</si>
  <si>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</si>
  <si>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</si>
  <si>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</si>
  <si>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</si>
  <si>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</si>
  <si>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</si>
  <si>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</si>
  <si>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</si>
  <si>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</si>
  <si>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</si>
  <si>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</si>
  <si>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</si>
  <si>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</si>
  <si>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</si>
  <si>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</si>
  <si>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</si>
  <si>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</si>
  <si>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</si>
  <si>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</si>
  <si>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</si>
  <si>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</si>
  <si>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</si>
  <si>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</si>
  <si>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</si>
  <si>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</si>
  <si>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</si>
  <si>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</si>
  <si>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</si>
  <si>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</si>
  <si>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</si>
  <si>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</si>
  <si>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</si>
  <si>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</si>
  <si>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</si>
  <si>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</si>
  <si>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</si>
  <si>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</si>
  <si>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</si>
  <si>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</si>
  <si>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</si>
  <si>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</si>
  <si>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</si>
  <si>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</si>
  <si>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</si>
  <si>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</si>
  <si>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</si>
  <si>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</si>
  <si>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</si>
  <si>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</si>
  <si>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</si>
  <si>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</si>
  <si>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</si>
  <si>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</si>
  <si>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</si>
  <si>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</si>
  <si>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</si>
  <si>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</si>
  <si>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</si>
  <si>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</si>
  <si>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</si>
  <si>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</si>
  <si>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</si>
  <si>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</si>
  <si>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</si>
  <si>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</si>
  <si>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</si>
  <si>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</si>
  <si>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</si>
  <si>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</si>
  <si>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</si>
  <si>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</si>
  <si>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</si>
  <si>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</si>
  <si>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</si>
  <si>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</si>
  <si>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</si>
  <si>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</si>
  <si>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</si>
  <si>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</si>
  <si>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</si>
  <si>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</si>
  <si>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</si>
  <si>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</si>
  <si>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</si>
  <si>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</si>
  <si>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</si>
  <si>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</si>
  <si>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</si>
  <si>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</si>
  <si>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</si>
  <si>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</si>
  <si>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</si>
  <si>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</si>
  <si>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</si>
  <si>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</si>
  <si>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</si>
  <si>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</si>
  <si>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</si>
  <si>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</si>
  <si>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</si>
  <si>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</si>
  <si>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</si>
  <si>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</si>
  <si>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</si>
  <si>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</si>
  <si>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</si>
  <si>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</si>
  <si>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</si>
  <si>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</si>
  <si>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</si>
  <si>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</si>
  <si>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</si>
  <si>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</si>
  <si>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</si>
  <si>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</si>
  <si>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</si>
  <si>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</si>
  <si>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</si>
  <si>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</si>
  <si>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</si>
  <si>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</si>
  <si>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</si>
  <si>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</si>
  <si>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</si>
  <si>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</si>
  <si>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</si>
  <si>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</si>
  <si>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</si>
  <si>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</si>
  <si>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</si>
  <si>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</si>
  <si>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</si>
  <si>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</si>
  <si>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</si>
  <si>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</si>
  <si>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</si>
  <si>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</si>
  <si>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</si>
  <si>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</si>
  <si>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</si>
  <si>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</si>
  <si>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</si>
  <si>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</si>
  <si>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</si>
  <si>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</si>
  <si>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</si>
  <si>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</si>
  <si>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</si>
  <si>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</si>
  <si>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</si>
  <si>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</si>
  <si>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</si>
  <si>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</si>
  <si>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</si>
  <si>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</si>
  <si>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</si>
  <si>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</si>
  <si>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</si>
  <si>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</si>
  <si>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</si>
  <si>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</si>
  <si>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</si>
  <si>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</si>
  <si>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</si>
  <si>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</si>
  <si>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</si>
  <si>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</si>
  <si>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</si>
  <si>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</si>
  <si>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</si>
  <si>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</si>
  <si>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</si>
  <si>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</si>
  <si>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</si>
  <si>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</si>
  <si>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</si>
  <si>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</si>
  <si>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</si>
  <si>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</si>
  <si>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</si>
  <si>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</si>
  <si>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</si>
  <si>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</si>
  <si>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</si>
  <si>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</si>
  <si>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</si>
  <si>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</si>
  <si>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</si>
  <si>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</si>
  <si>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</si>
  <si>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</si>
  <si>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</si>
  <si>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</si>
  <si>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</si>
  <si>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</si>
  <si>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</si>
  <si>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</si>
  <si>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</si>
  <si>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</si>
  <si>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</si>
  <si>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</si>
  <si>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</si>
  <si>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</si>
  <si>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</si>
  <si>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</si>
  <si>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</si>
  <si>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</si>
  <si>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</si>
  <si>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</si>
  <si>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</si>
  <si>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</si>
  <si>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</si>
  <si>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</si>
  <si>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</si>
  <si>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</si>
  <si>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</si>
  <si>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</si>
  <si>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</si>
  <si>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</si>
  <si>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</si>
  <si>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</si>
  <si>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</si>
  <si>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</si>
  <si>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</si>
  <si>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</si>
  <si>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</si>
  <si>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</si>
  <si>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</si>
  <si>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</si>
  <si>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</si>
  <si>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</si>
  <si>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</si>
  <si>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</si>
  <si>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</si>
  <si>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</si>
  <si>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</si>
  <si>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</si>
  <si>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公司信息的填写说明（第 8 至 22 行）。
请仅以英文作答</t>
  </si>
  <si>
    <t>1. 插入贵公司的法定名称。请勿使用缩写。在此字段中，您可以选择添加其他商业名称、营业名称等。</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</si>
  <si>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</si>
  <si>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12. 插入授权人的电话号码。此字段自由选择填写。</t>
  </si>
  <si>
    <t>八道尽职调查问题的填写指南（第 24 至 71 行）。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</si>
  <si>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</si>
  <si>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</si>
  <si>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</si>
  <si>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</si>
  <si>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</si>
  <si>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</si>
  <si>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</si>
  <si>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完成问题 A 至 H 的说明（第 75 至 89 行）。如果问题 1 和 2 就任何金属的回答为“是”，必须回答问题 A 至 H。
请仅以英文作答</t>
  </si>
  <si>
    <t>A. 这是披露公司是否具有负责任矿产采购政策的申报。请以“是”或“否”来回答此问题。须在问题注释字段提供说明。
此问题必须作答。</t>
  </si>
  <si>
    <t>B. 这是披露公司的负责任矿产采购政策是否可在公司网站上获取的申报。请以“是”或“否”来回答此问题。如果回答“是”，用户应当在问题注释字段指出 URL。
此问题必须作答。</t>
  </si>
  <si>
    <t>C. 此申报是要确定公司要求直接供应商从经过验证的无冲突矿产的冶炼厂处采购 3TG。请以“是”或“否”来回答此问题。须在问题注释字段提供说明。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</si>
  <si>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</si>
  <si>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</si>
  <si>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</si>
  <si>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</si>
  <si>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此模板允许使用冶炼厂查找来识别具体的冶炼厂。必须按从左到右的顺序填写 B 列和 C 列，以使用冶炼厂查找功能。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</si>
  <si>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</si>
  <si>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</si>
  <si>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</si>
  <si>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</si>
  <si>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</si>
  <si>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</si>
  <si>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</si>
  <si>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</si>
  <si>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</si>
  <si>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</si>
  <si>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</si>
  <si>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</si>
  <si>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</si>
  <si>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</si>
  <si>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</si>
  <si>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受冲突影响和高风险地区 (CAHRA)</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</si>
  <si>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</si>
  <si>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</si>
  <si>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</si>
  <si>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</si>
  <si>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</si>
  <si>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必填字段标记为星号 (*)。参考说明选项卡，获取关于如何答复每个问题的指南。</t>
  </si>
  <si>
    <t>4) 贵公司供应链中是否有冶炼厂从受冲突影响和高风险地区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</si>
  <si>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</si>
  <si>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</si>
  <si>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</si>
  <si>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</si>
  <si>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</si>
  <si>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</si>
  <si>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</si>
  <si>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</si>
  <si>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</si>
  <si>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</si>
  <si>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</si>
  <si>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</si>
  <si>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</si>
  <si>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</si>
  <si>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</si>
  <si>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</si>
  <si>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</si>
  <si>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</si>
  <si>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</si>
  <si>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</si>
  <si>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</si>
  <si>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</si>
  <si>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</si>
  <si>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</si>
  <si>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</si>
  <si>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</si>
  <si>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</si>
  <si>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</si>
  <si>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</si>
  <si>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</si>
  <si>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</si>
  <si>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</si>
  <si>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</si>
  <si>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</si>
  <si>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</si>
  <si>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</si>
  <si>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</si>
  <si>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</si>
  <si>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</si>
  <si>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</si>
  <si>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</si>
  <si>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</si>
  <si>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</si>
  <si>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</si>
  <si>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</si>
  <si>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
负责任矿产采购政策</t>
  </si>
  <si>
    <t xml:space="preserve">选择贵公司的申报范围。范围的选项为：
A. 公司
B. 产品（或产品列表）
C. 用户自定义
</t>
  </si>
  <si>
    <t xml:space="preserve">请注意贵公司完成此表格的日期
日期必须以“日-月-年”的格式显示
</t>
  </si>
  <si>
    <t>日本語 Japanese</t>
  </si>
  <si>
    <t>RMIウェブサイト： (www.responsiblemineralsinitiative.org)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</si>
  <si>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</si>
  <si>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</si>
  <si>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</si>
  <si>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</si>
  <si>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</si>
  <si>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</si>
  <si>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</si>
  <si>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</si>
  <si>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</si>
  <si>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</si>
  <si>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</si>
  <si>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</si>
  <si>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</si>
  <si>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</si>
  <si>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</si>
  <si>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</si>
  <si>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</si>
  <si>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</si>
  <si>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</si>
  <si>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</si>
  <si>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</si>
  <si>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</si>
  <si>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</si>
  <si>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</si>
  <si>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</si>
  <si>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</si>
  <si>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</si>
  <si>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</si>
  <si>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</si>
  <si>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</si>
  <si>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</si>
  <si>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</si>
  <si>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</si>
  <si>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</si>
  <si>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</si>
  <si>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</si>
  <si>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</si>
  <si>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</si>
  <si>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</si>
  <si>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</si>
  <si>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</si>
  <si>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</si>
  <si>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</si>
  <si>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</si>
  <si>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</si>
  <si>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</si>
  <si>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</si>
  <si>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</si>
  <si>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</si>
  <si>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</si>
  <si>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</si>
  <si>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</si>
  <si>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</si>
  <si>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</si>
  <si>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</si>
  <si>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</si>
  <si>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</si>
  <si>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</si>
  <si>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</si>
  <si>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</si>
  <si>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</si>
  <si>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</si>
  <si>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
Conflict Mineral</t>
  </si>
  <si>
    <t>対象国</t>
  </si>
  <si>
    <t>申告範囲又はクラス</t>
  </si>
  <si>
    <t>ドッド・フランク・ウォール街改革及び消費者保護法（ドッド・フランク）
Dodd-Frank</t>
  </si>
  <si>
    <t>コンゴ民主共和国（DRC）</t>
  </si>
  <si>
    <t>DRCコンフリクトフリー
DRC Conflict-Free</t>
  </si>
  <si>
    <t>金精製業者（製錬業者）</t>
  </si>
  <si>
    <t>独立民間監査会社</t>
  </si>
  <si>
    <t>製品の機能に必要</t>
  </si>
  <si>
    <t>製品の生産に必要</t>
  </si>
  <si>
    <t>経済協力開発機構（OECD）</t>
  </si>
  <si>
    <t>製品</t>
  </si>
  <si>
    <t>再生利用品及びスクラップ起源
Recycled and Scrap Sources</t>
  </si>
  <si>
    <t>責任ある鉱物保証プロセス（RMAP）
Responsible Minerals Assurance Process</t>
  </si>
  <si>
    <t>責任ある鉱物イニシアチブ（RMI）
Responsible Minerals Initiative (RMI)</t>
  </si>
  <si>
    <t xml:space="preserve">RMAP適合製錬業者リスト
</t>
  </si>
  <si>
    <t>米国証券取引委員会（SEC）</t>
  </si>
  <si>
    <t>製錬業者
Smelter</t>
  </si>
  <si>
    <t>製錬業者識別番号</t>
  </si>
  <si>
    <t>タンタル製錬業者
Tantalum Smelter</t>
  </si>
  <si>
    <t>錫製錬業者
Tin Smelter</t>
  </si>
  <si>
    <t>タングステン製錬業者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</si>
  <si>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</si>
  <si>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</si>
  <si>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</si>
  <si>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</si>
  <si>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</si>
  <si>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</si>
  <si>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</si>
  <si>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</si>
  <si>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</si>
  <si>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</si>
  <si>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</si>
  <si>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</si>
  <si>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</si>
  <si>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</si>
  <si>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</si>
  <si>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</si>
  <si>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</si>
  <si>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</si>
  <si>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</si>
  <si>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</si>
  <si>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</si>
  <si>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</si>
  <si>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</si>
  <si>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</si>
  <si>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</si>
  <si>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</si>
  <si>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</si>
  <si>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</si>
  <si>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</si>
  <si>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</si>
  <si>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</si>
  <si>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</si>
  <si>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</si>
  <si>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</si>
  <si>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</si>
  <si>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</si>
  <si>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</si>
  <si>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</si>
  <si>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</si>
  <si>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</si>
  <si>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</si>
  <si>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</si>
  <si>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</si>
  <si>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</si>
  <si>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</si>
  <si>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</si>
  <si>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</si>
  <si>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</si>
  <si>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</si>
  <si>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</si>
  <si>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</si>
  <si>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</si>
  <si>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</si>
  <si>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</si>
  <si>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</si>
  <si>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</si>
  <si>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</si>
  <si>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</si>
  <si>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</si>
  <si>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</si>
  <si>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</si>
  <si>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</si>
  <si>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</si>
  <si>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</si>
  <si>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</si>
  <si>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</si>
  <si>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</si>
  <si>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</si>
  <si>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</si>
  <si>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</si>
  <si>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</si>
  <si>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</si>
  <si>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</si>
  <si>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</si>
  <si>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</si>
  <si>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</si>
  <si>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</si>
  <si>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</si>
  <si>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</si>
  <si>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</si>
  <si>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</si>
  <si>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</si>
  <si>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</si>
  <si>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</si>
  <si>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</si>
  <si>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</si>
  <si>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
製錬所名(1)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</si>
  <si>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</si>
  <si>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</si>
  <si>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</si>
  <si>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</si>
  <si>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</si>
  <si>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</si>
  <si>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</si>
  <si>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</si>
  <si>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</si>
  <si>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</si>
  <si>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</si>
  <si>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</si>
  <si>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</si>
  <si>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</si>
  <si>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</si>
  <si>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</si>
  <si>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</si>
  <si>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</si>
  <si>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
A. Company（会社）
B. Product (or List of Products)（製品（又は製品リスト））
C. User-Defined（ユーザー定義）</t>
  </si>
  <si>
    <t xml:space="preserve">この書類が作成された日付を記入してください
日付はDD-MMM-YYYYという形式で記述します（例: 01-JAN-2012)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</si>
  <si>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</si>
  <si>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기업 정보 입력 안내서(8~18줄).
답변은 반드시 영어로 기입해야 합니다.</t>
  </si>
  <si>
    <t>여덟 가지 실사 질문(24~71행) 작성 지침.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</si>
  <si>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</si>
  <si>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</si>
  <si>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</si>
  <si>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</si>
  <si>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</si>
  <si>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</si>
  <si>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</si>
  <si>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</si>
  <si>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답변은 반드시 영어로 기입해야 합니다.</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</si>
  <si>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</si>
  <si>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</si>
  <si>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</si>
  <si>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</si>
  <si>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</si>
  <si>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15. 제련소가 제련 공정에 필요한 물질을 재활용 또는 폐기 자원만 사용하여 조달하는지 표시합니다. 이 질문은 선택 사항입니다. 이 질문에 허용되는 답변은 다음과 같습니다. 
- Yes
- No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</si>
  <si>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</si>
  <si>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</si>
  <si>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</si>
  <si>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</si>
  <si>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</si>
  <si>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</si>
  <si>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</si>
  <si>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</si>
  <si>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</si>
  <si>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</si>
  <si>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</si>
  <si>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</si>
  <si>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책임감있는 비즈니스 연합(Responsible Business Alliance)
www.responsiblebusiness.org</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</si>
  <si>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</si>
  <si>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</si>
  <si>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</si>
  <si>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</si>
  <si>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</si>
  <si>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</si>
  <si>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</si>
  <si>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</si>
  <si>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</si>
  <si>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</si>
  <si>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</si>
  <si>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</si>
  <si>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</si>
  <si>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</si>
  <si>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</si>
  <si>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</si>
  <si>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</si>
  <si>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</si>
  <si>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</si>
  <si>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</si>
  <si>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
</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</si>
  <si>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</si>
  <si>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</si>
  <si>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</si>
  <si>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</si>
  <si>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</si>
  <si>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</si>
  <si>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</si>
  <si>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</si>
  <si>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</si>
  <si>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</si>
  <si>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</si>
  <si>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</si>
  <si>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Instructions pour les questions A à H (lignes 75 à 89). Les questions A à H sont obligatoires, si la réponse à la question 1 est « oui » pour un métal.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</si>
  <si>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</si>
  <si>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</si>
  <si>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</si>
  <si>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</si>
  <si>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</si>
  <si>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</si>
  <si>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</si>
  <si>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
Merci de répondre en ANGLAIS uniquement</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</si>
  <si>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</si>
  <si>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</si>
  <si>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</si>
  <si>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</si>
  <si>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15. Indique si la fonderie utilise uniquement des sources recyclées ou de débris pour ses procédés de fusion. Cette question est facultative. Les réponses possibles à cette question sont :
– Oui
– Non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</si>
  <si>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</si>
  <si>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</si>
  <si>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</si>
  <si>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</si>
  <si>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</si>
  <si>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</si>
  <si>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</si>
  <si>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</si>
  <si>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</si>
  <si>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</si>
  <si>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</si>
  <si>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</si>
  <si>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</si>
  <si>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</si>
  <si>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</si>
  <si>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</si>
  <si>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</si>
  <si>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</si>
  <si>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</si>
  <si>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</si>
  <si>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</si>
  <si>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</si>
  <si>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</si>
  <si>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</si>
  <si>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</si>
  <si>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 xml:space="preserve">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</si>
  <si>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</si>
  <si>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</si>
  <si>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
A. Société
B. Produit (ou liste de produits)
C. Définie par l’utilisateur</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</si>
  <si>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</si>
  <si>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</si>
  <si>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</si>
  <si>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</si>
  <si>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Instruções para responder às oito perguntas sobre diligência devida (linhas 24 a 71).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</si>
  <si>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</si>
  <si>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</si>
  <si>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</si>
  <si>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</si>
  <si>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</si>
  <si>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</si>
  <si>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Instruções para completar a pergunta A - H. (fileiras 75 a 89).  As perguntas A. a H. são obrigatórias se a resposta à pergunta 1 for “sim” para qualquer metal.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</si>
  <si>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</si>
  <si>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</si>
  <si>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</si>
  <si>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</si>
  <si>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</si>
  <si>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</si>
  <si>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
Fornecer respostas somente em INGLÊS.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</si>
  <si>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</si>
  <si>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2. Metal (*) - Utilize a lista do menu para selecionar o metal para o qual está a inserir a informação sobre a fundição.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</si>
  <si>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</si>
  <si>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</si>
  <si>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
- Sim
- Não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</si>
  <si>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</si>
  <si>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</si>
  <si>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</si>
  <si>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</si>
  <si>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</si>
  <si>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</si>
  <si>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</si>
  <si>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</si>
  <si>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</si>
  <si>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</si>
  <si>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</si>
  <si>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</si>
  <si>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</si>
  <si>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</si>
  <si>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</si>
  <si>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</si>
  <si>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</si>
  <si>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</si>
  <si>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</si>
  <si>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</si>
  <si>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</si>
  <si>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</si>
  <si>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</si>
  <si>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</si>
  <si>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</si>
  <si>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</si>
  <si>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</si>
  <si>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</si>
  <si>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</si>
  <si>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</si>
  <si>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</si>
  <si>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</si>
  <si>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
A. Empresa
B. Produto (ou Lista de produtos)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</si>
  <si>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</si>
  <si>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</si>
  <si>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Instrucciones para completar las preguntas de la información de la compañía (renglones 8-22).
Provea comentarios en INGLES solamente.</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</si>
  <si>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</si>
  <si>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12. Inserte el número de teléfono de la persona que autoriza. Este campo es opcional.</t>
  </si>
  <si>
    <t>Instrucciones para completar las ocho preguntas sobre diligencia debida (filas 24 a 71).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</si>
  <si>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</si>
  <si>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</si>
  <si>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</si>
  <si>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</si>
  <si>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</si>
  <si>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</si>
  <si>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Instrucciones para llenar las Preguntas A-H (renglones 75 - 89).  Las preguntas A. a la H. son obligatorias si la respuesta a la Pregunta 1 es "sí" para ese metal.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</si>
  <si>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</si>
  <si>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</si>
  <si>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</si>
  <si>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</si>
  <si>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</si>
  <si>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</si>
  <si>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</si>
  <si>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
 </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</si>
  <si>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</si>
  <si>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</si>
  <si>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</si>
  <si>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</si>
  <si>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</si>
  <si>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</si>
  <si>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15. Indica si la fundidora solamente obtiene insumos para sus procesos de fundido de fuentes de reciclado o desperdicios. Esta pregunta es opcional.  Las respuestas permitidas para esta pregunta son:
- Sí
- No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</si>
  <si>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</si>
  <si>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</si>
  <si>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</si>
  <si>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</si>
  <si>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</si>
  <si>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</si>
  <si>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</si>
  <si>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</si>
  <si>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</si>
  <si>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</si>
  <si>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</si>
  <si>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</si>
  <si>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</si>
  <si>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</si>
  <si>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</si>
  <si>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</si>
  <si>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</si>
  <si>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</si>
  <si>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</si>
  <si>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</si>
  <si>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</si>
  <si>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</si>
  <si>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</si>
  <si>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</si>
  <si>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</si>
  <si>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</si>
  <si>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</si>
  <si>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
A. Compañía
B. Producto (o lista de productos)
C. Definido por el usuario</t>
  </si>
  <si>
    <t xml:space="preserve">Por favor anote la fecha en la cual esta forma se completo
La fecha debe ser escrita en el formato internacional  DD-MMM-AAAA
</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</si>
  <si>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</si>
  <si>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</si>
  <si>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</si>
  <si>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Istruzioni per il completamento della sezione INFORMAZIONI SULL'AZIENDA (righe 8-22).
Siete pregati di rispondere unicamente in Inglese.</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</si>
  <si>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</si>
  <si>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12. Inserire il numero di telefono della persona che fornisce l’autorizzazione. Questo campo è facoltativo.</t>
  </si>
  <si>
    <t>Istruzioni per completare le otto domande sulla due diligence (righe 24 - 71).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</si>
  <si>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</si>
  <si>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</si>
  <si>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</si>
  <si>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</si>
  <si>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</si>
  <si>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</si>
  <si>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</si>
  <si>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</si>
  <si>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</si>
  <si>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</si>
  <si>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</si>
  <si>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</si>
  <si>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</si>
  <si>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</si>
  <si>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</si>
  <si>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</si>
  <si>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</si>
  <si>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</si>
  <si>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</si>
  <si>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</si>
  <si>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</si>
  <si>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</si>
  <si>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</si>
  <si>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</si>
  <si>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</si>
  <si>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</si>
  <si>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</si>
  <si>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</si>
  <si>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</si>
  <si>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</si>
  <si>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</si>
  <si>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</si>
  <si>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</si>
  <si>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</si>
  <si>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</si>
  <si>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</si>
  <si>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</si>
  <si>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</si>
  <si>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
</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</si>
  <si>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</si>
  <si>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</si>
  <si>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</si>
  <si>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
A. Azienda
B. Prodotto (o lista dei prodotti)
C. Definito dall’utilizzatore/utente campi</t>
  </si>
  <si>
    <t>Türkçe</t>
  </si>
  <si>
    <t>RMI web sitesi: (www.responsiblemineralsinitiative.org)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</si>
  <si>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</si>
  <si>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</si>
  <si>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</si>
  <si>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Şirket Bilgi sorularının yanıtlanması için talimatlar (8 ila 22 arası satırlar).
Açıklamaları yalnızca İNGİLİZCE olarak yapın</t>
  </si>
  <si>
    <t xml:space="preserve"> Not: (*) ile işaretlenmiş alanların doldurulması zorunludur. </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</si>
  <si>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</si>
  <si>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</si>
  <si>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</si>
  <si>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</si>
  <si>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</si>
  <si>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</si>
  <si>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</si>
  <si>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</si>
  <si>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</si>
  <si>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</si>
  <si>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</si>
  <si>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</si>
  <si>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</si>
  <si>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</si>
  <si>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</si>
  <si>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</si>
  <si>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</si>
  <si>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</si>
  <si>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</si>
  <si>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</si>
  <si>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</si>
  <si>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</si>
  <si>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</si>
  <si>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</si>
  <si>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</si>
  <si>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</si>
  <si>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</si>
  <si>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</si>
  <si>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</si>
  <si>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</si>
  <si>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</si>
  <si>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</si>
  <si>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</si>
  <si>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</si>
  <si>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</si>
  <si>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</si>
  <si>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15. İzabe tesisinin, izabe süreçleri için girdileri yalnızca geri dönüşüm veya hurda kaynaklarından temin edip etmediğini belirtir. Bu soru isteğe bağlıdır.  Bu soruya aşağıdaki şekillerde yanıt verilebilir:
- Evet
- Hayır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</si>
  <si>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</si>
  <si>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</si>
  <si>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</si>
  <si>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</si>
  <si>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</si>
  <si>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</si>
  <si>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</si>
  <si>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</si>
  <si>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</si>
  <si>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</si>
  <si>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</si>
  <si>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</si>
  <si>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</si>
  <si>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</si>
  <si>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</si>
  <si>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</si>
  <si>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</si>
  <si>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</si>
  <si>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</si>
  <si>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</si>
  <si>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</si>
  <si>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</si>
  <si>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</si>
  <si>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</si>
  <si>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</si>
  <si>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</si>
  <si>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</si>
  <si>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</si>
  <si>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</si>
  <si>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</si>
  <si>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</si>
  <si>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</si>
  <si>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</si>
  <si>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</si>
  <si>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</si>
  <si>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</si>
  <si>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</si>
  <si>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</si>
  <si>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</si>
  <si>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</si>
  <si>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</si>
  <si>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</si>
  <si>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</si>
  <si>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</si>
  <si>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</si>
  <si>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</si>
  <si>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</si>
  <si>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</si>
  <si>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</si>
  <si>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</si>
  <si>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</si>
  <si>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</si>
  <si>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</si>
  <si>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</si>
  <si>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</si>
  <si>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</si>
  <si>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</si>
  <si>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</si>
  <si>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</si>
  <si>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</si>
  <si>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</si>
  <si>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</si>
  <si>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</si>
  <si>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</si>
  <si>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</si>
  <si>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</si>
  <si>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</si>
  <si>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</si>
  <si>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</si>
  <si>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</si>
  <si>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</si>
  <si>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</si>
  <si>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</si>
  <si>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</si>
  <si>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</si>
  <si>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</si>
  <si>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</si>
  <si>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</si>
  <si>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</si>
  <si>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</si>
  <si>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</si>
  <si>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</si>
  <si>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</si>
  <si>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</si>
  <si>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</si>
  <si>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</si>
  <si>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</si>
  <si>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</si>
  <si>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</si>
  <si>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</si>
  <si>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</si>
  <si>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</si>
  <si>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</si>
  <si>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</si>
  <si>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</si>
  <si>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</si>
  <si>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</si>
  <si>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</si>
  <si>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</si>
  <si>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</si>
  <si>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</si>
  <si>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</si>
  <si>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</si>
  <si>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</si>
  <si>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</si>
  <si>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</si>
  <si>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</si>
  <si>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</si>
  <si>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</si>
  <si>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</si>
  <si>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</si>
  <si>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</si>
  <si>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</si>
  <si>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</si>
  <si>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</si>
  <si>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</si>
  <si>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</si>
  <si>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</si>
  <si>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</si>
  <si>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</si>
  <si>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</si>
  <si>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</si>
  <si>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</si>
  <si>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</si>
  <si>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</si>
  <si>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</si>
  <si>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</si>
  <si>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</si>
  <si>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</si>
  <si>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</si>
  <si>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</si>
  <si>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</si>
  <si>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</si>
  <si>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</si>
  <si>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</si>
  <si>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</si>
  <si>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</si>
  <si>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</si>
  <si>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</si>
  <si>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</si>
  <si>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</si>
  <si>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</si>
  <si>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</si>
  <si>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</si>
  <si>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</si>
  <si>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</si>
  <si>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</si>
  <si>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</si>
  <si>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</si>
  <si>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</si>
  <si>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</si>
  <si>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</si>
  <si>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</si>
  <si>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</si>
  <si>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</si>
  <si>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</si>
  <si>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</si>
  <si>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</si>
  <si>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</si>
  <si>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</si>
  <si>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</si>
  <si>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</si>
  <si>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</si>
  <si>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</si>
  <si>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</si>
  <si>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</si>
  <si>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</si>
  <si>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</si>
  <si>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</si>
  <si>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</si>
  <si>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</si>
  <si>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</si>
  <si>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</si>
  <si>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</si>
  <si>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</si>
  <si>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</si>
  <si>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</si>
  <si>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</si>
  <si>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</si>
  <si>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</si>
  <si>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</si>
  <si>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</si>
  <si>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</si>
  <si>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</si>
  <si>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</si>
  <si>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</si>
  <si>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</si>
  <si>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</si>
  <si>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</si>
  <si>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</si>
  <si>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</si>
  <si>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</si>
  <si>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</si>
  <si>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</si>
  <si>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</si>
  <si>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</si>
  <si>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</si>
  <si>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</si>
  <si>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</si>
  <si>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</si>
  <si>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</si>
  <si>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</si>
  <si>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</si>
  <si>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</si>
  <si>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</si>
  <si>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</si>
  <si>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</si>
  <si>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</si>
  <si>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</si>
  <si>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</si>
  <si>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</si>
  <si>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</si>
  <si>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</si>
  <si>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</si>
  <si>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</si>
  <si>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</si>
  <si>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</si>
  <si>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</si>
  <si>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</si>
  <si>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</si>
  <si>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</si>
  <si>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</si>
  <si>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</si>
  <si>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</si>
  <si>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</si>
  <si>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</si>
  <si>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</si>
  <si>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</si>
  <si>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</si>
  <si>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</si>
  <si>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</si>
  <si>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</si>
  <si>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</si>
  <si>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</si>
  <si>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</si>
  <si>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</si>
  <si>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</si>
  <si>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</si>
  <si>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</si>
  <si>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</si>
  <si>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</si>
  <si>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</si>
  <si>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</si>
  <si>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</si>
  <si>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</si>
  <si>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</si>
  <si>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</si>
  <si>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</si>
  <si>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</si>
  <si>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</si>
  <si>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</si>
  <si>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</si>
  <si>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</si>
  <si>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</si>
  <si>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</si>
  <si>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</si>
  <si>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</si>
  <si>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</si>
  <si>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</si>
  <si>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</si>
  <si>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</si>
  <si>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</si>
  <si>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</si>
  <si>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</si>
  <si>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</si>
  <si>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</si>
  <si>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</si>
  <si>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</si>
  <si>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</si>
  <si>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</si>
  <si>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</si>
  <si>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</si>
  <si>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</si>
  <si>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</si>
  <si>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</si>
  <si>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</si>
  <si>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</si>
  <si>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</si>
  <si>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</si>
  <si>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</si>
  <si>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</si>
  <si>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</si>
  <si>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</si>
  <si>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</si>
  <si>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</si>
  <si>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</si>
  <si>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</si>
  <si>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</si>
  <si>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</si>
  <si>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</si>
  <si>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</si>
  <si>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</si>
  <si>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</si>
  <si>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</si>
  <si>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</si>
  <si>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</si>
  <si>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</si>
  <si>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</si>
  <si>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</si>
  <si>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</si>
  <si>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</si>
  <si>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</si>
  <si>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</si>
  <si>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</si>
  <si>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</si>
  <si>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</si>
  <si>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</si>
  <si>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</si>
  <si>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</si>
  <si>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</si>
  <si>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</si>
  <si>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</si>
  <si>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</si>
  <si>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</si>
  <si>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</si>
  <si>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</si>
  <si>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</si>
  <si>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</si>
  <si>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</si>
  <si>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</si>
  <si>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</si>
  <si>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</si>
  <si>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</si>
  <si>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</si>
  <si>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</si>
  <si>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</si>
  <si>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8つのデュー・デリジェンスに関する質問（24～71行）に対する解説。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</si>
  <si>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</si>
  <si>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</si>
  <si>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</si>
  <si>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</si>
  <si>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</si>
  <si>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</si>
  <si>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</si>
  <si>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</si>
  <si>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</si>
  <si>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</si>
  <si>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</si>
  <si>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</si>
  <si>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</si>
  <si>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</si>
  <si>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</si>
  <si>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</si>
  <si>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</si>
  <si>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</si>
  <si>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</si>
  <si>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</si>
  <si>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</si>
  <si>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</si>
  <si>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</si>
  <si>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</si>
  <si>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</si>
  <si>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</si>
  <si>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</si>
  <si>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</si>
  <si>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</si>
  <si>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</si>
  <si>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</si>
  <si>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</si>
  <si>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</si>
  <si>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</si>
  <si>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</si>
  <si>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</si>
  <si>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</si>
  <si>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</si>
  <si>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</si>
  <si>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</si>
  <si>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</si>
  <si>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</si>
  <si>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</si>
  <si>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</si>
  <si>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</si>
  <si>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</si>
  <si>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</si>
  <si>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</si>
  <si>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</si>
  <si>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</si>
  <si>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</si>
  <si>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</si>
  <si>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</si>
  <si>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</si>
  <si>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</si>
  <si>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</si>
  <si>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</si>
  <si>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</si>
  <si>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</si>
  <si>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</si>
  <si>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</si>
  <si>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</si>
  <si>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</si>
  <si>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</si>
  <si>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</si>
  <si>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</si>
  <si>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</si>
  <si>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</si>
  <si>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</si>
  <si>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</si>
  <si>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</si>
  <si>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</si>
  <si>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</si>
  <si>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</si>
  <si>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</si>
  <si>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</si>
  <si>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</si>
  <si>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</si>
  <si>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</si>
  <si>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</si>
  <si>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</si>
  <si>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</si>
  <si>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</si>
  <si>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</si>
  <si>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</si>
  <si>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</si>
  <si>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</si>
  <si>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</si>
  <si>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</si>
  <si>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</si>
  <si>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</si>
  <si>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</si>
  <si>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</si>
  <si>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</si>
  <si>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</si>
  <si>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</si>
  <si>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</si>
  <si>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</si>
  <si>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</si>
  <si>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</si>
  <si>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</si>
  <si>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</si>
  <si>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</si>
  <si>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</si>
  <si>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</si>
  <si>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</si>
  <si>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</si>
  <si>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</si>
  <si>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</si>
  <si>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</si>
  <si>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</si>
  <si>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</si>
  <si>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</si>
  <si>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</si>
  <si>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</si>
  <si>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</si>
  <si>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</si>
  <si>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</si>
  <si>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</si>
  <si>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</si>
  <si>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</si>
  <si>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</si>
  <si>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</si>
  <si>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</si>
  <si>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</si>
  <si>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</si>
  <si>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</si>
  <si>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</si>
  <si>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</si>
  <si>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</si>
  <si>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</si>
  <si>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</si>
  <si>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</si>
  <si>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</si>
  <si>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</si>
  <si>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</si>
  <si>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</si>
  <si>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</si>
  <si>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</si>
  <si>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</si>
  <si>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</si>
  <si>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</si>
  <si>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</si>
  <si>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</si>
  <si>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</si>
  <si>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</si>
  <si>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</si>
  <si>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</si>
  <si>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</si>
  <si>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</si>
  <si>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</si>
  <si>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</si>
  <si>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</si>
  <si>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</si>
  <si>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</si>
  <si>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</si>
  <si>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</si>
  <si>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</si>
  <si>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</si>
  <si>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</si>
  <si>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</si>
  <si>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</si>
  <si>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</si>
  <si>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</si>
  <si>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</si>
  <si>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</si>
  <si>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</si>
  <si>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</si>
  <si>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</si>
  <si>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</si>
  <si>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</si>
  <si>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</si>
  <si>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</si>
  <si>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</si>
  <si>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</si>
  <si>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</si>
  <si>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</si>
  <si>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</si>
  <si>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</si>
  <si>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</si>
  <si>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</si>
  <si>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</si>
  <si>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</si>
  <si>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</si>
  <si>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</si>
  <si>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</si>
  <si>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</si>
  <si>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</si>
  <si>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</si>
  <si>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</si>
  <si>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</si>
  <si>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</si>
  <si>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</si>
  <si>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</si>
  <si>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</si>
  <si>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</si>
  <si>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</si>
  <si>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</si>
  <si>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</si>
  <si>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</si>
  <si>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</si>
  <si>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</si>
  <si>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</si>
  <si>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</si>
  <si>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</si>
  <si>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</si>
  <si>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</si>
  <si>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</si>
  <si>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</si>
  <si>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</si>
  <si>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</si>
  <si>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</si>
  <si>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</si>
  <si>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</si>
  <si>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</si>
  <si>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</si>
  <si>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</si>
  <si>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</si>
  <si>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</si>
  <si>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</si>
  <si>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</si>
  <si>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</si>
  <si>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</si>
  <si>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</si>
  <si>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</si>
  <si>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</si>
  <si>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</si>
  <si>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</si>
  <si>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</si>
  <si>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</si>
  <si>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</si>
  <si>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</si>
  <si>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</si>
  <si>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</si>
  <si>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</si>
  <si>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A. 회사
B. 제품(또는 제품 목록)
C. 사용자 정의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</si>
  <si>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</si>
  <si>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3"/>
        <charset val="128"/>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</si>
  <si>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</si>
  <si>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</si>
  <si>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</si>
  <si>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</si>
  <si>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</si>
  <si>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</si>
  <si>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</si>
  <si>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</si>
  <si>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</si>
  <si>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</si>
  <si>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</si>
  <si>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</si>
  <si>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</si>
  <si>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</si>
  <si>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</si>
  <si>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</si>
  <si>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</si>
  <si>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</si>
  <si>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</si>
  <si>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</si>
  <si>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</si>
  <si>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</si>
  <si>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</si>
  <si>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</si>
  <si>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</si>
  <si>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</si>
  <si>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</si>
  <si>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</si>
  <si>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</si>
  <si>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</si>
  <si>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</si>
  <si>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</si>
  <si>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</si>
  <si>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</si>
  <si>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</si>
  <si>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</si>
  <si>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</si>
  <si>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</si>
  <si>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</si>
  <si>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</si>
  <si>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</si>
  <si>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</si>
  <si>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</si>
  <si>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</si>
  <si>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</si>
  <si>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</si>
  <si>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</si>
  <si>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</si>
  <si>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</si>
  <si>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</si>
  <si>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</si>
  <si>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</si>
  <si>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</si>
  <si>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</si>
  <si>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</si>
  <si>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</si>
  <si>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</si>
  <si>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</si>
  <si>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</si>
  <si>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</si>
  <si>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</si>
  <si>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</si>
  <si>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</si>
  <si>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</si>
  <si>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</si>
  <si>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</si>
  <si>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</si>
  <si>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</si>
  <si>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</si>
  <si>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</si>
  <si>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</si>
  <si>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</si>
  <si>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</si>
  <si>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</si>
  <si>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</si>
  <si>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</si>
  <si>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</si>
  <si>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</si>
  <si>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</si>
  <si>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</si>
  <si>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</si>
  <si>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</si>
  <si>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</si>
  <si>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</si>
  <si>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</si>
  <si>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</si>
  <si>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</si>
  <si>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</si>
  <si>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</si>
  <si>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</si>
  <si>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</si>
  <si>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</si>
  <si>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</si>
  <si>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</si>
  <si>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</si>
  <si>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</si>
  <si>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</si>
  <si>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</si>
  <si>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</si>
  <si>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</si>
  <si>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</si>
  <si>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</si>
  <si>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</si>
  <si>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</si>
  <si>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</si>
  <si>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</si>
  <si>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</si>
  <si>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</si>
  <si>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</si>
  <si>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</si>
  <si>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</si>
  <si>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</si>
  <si>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</si>
  <si>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</si>
  <si>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</si>
  <si>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</si>
  <si>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</si>
  <si>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</si>
  <si>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</si>
  <si>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</si>
  <si>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</si>
  <si>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</si>
  <si>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</si>
  <si>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</si>
  <si>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</si>
  <si>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</si>
  <si>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</si>
  <si>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</si>
  <si>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</si>
  <si>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</si>
  <si>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</si>
  <si>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</si>
  <si>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</si>
  <si>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</si>
  <si>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</si>
  <si>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</si>
  <si>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</si>
  <si>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</si>
  <si>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</si>
  <si>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</si>
  <si>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</si>
  <si>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</si>
  <si>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</si>
  <si>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</si>
  <si>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</si>
  <si>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</si>
  <si>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</si>
  <si>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</si>
  <si>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</si>
  <si>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</si>
  <si>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</si>
  <si>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</si>
  <si>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</si>
  <si>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</si>
  <si>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</si>
  <si>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</si>
  <si>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</si>
  <si>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</si>
  <si>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</si>
  <si>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</si>
  <si>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</si>
  <si>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</si>
  <si>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</si>
  <si>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</si>
  <si>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</si>
  <si>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</si>
  <si>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</si>
  <si>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</si>
  <si>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</si>
  <si>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</si>
  <si>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</si>
  <si>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</si>
  <si>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</si>
  <si>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</si>
  <si>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</si>
  <si>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</si>
  <si>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</si>
  <si>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</si>
  <si>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</si>
  <si>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</si>
  <si>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</si>
  <si>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</si>
  <si>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</si>
  <si>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</si>
  <si>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</si>
  <si>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</si>
  <si>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</si>
  <si>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</si>
  <si>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</si>
  <si>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</si>
  <si>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</si>
  <si>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</si>
  <si>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</si>
  <si>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</si>
  <si>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</si>
  <si>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</si>
  <si>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</si>
  <si>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</si>
  <si>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</si>
  <si>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</si>
  <si>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</si>
  <si>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</si>
  <si>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</si>
  <si>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</si>
  <si>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</si>
  <si>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</si>
  <si>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</si>
  <si>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</si>
  <si>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</si>
  <si>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</si>
  <si>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</si>
  <si>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</si>
  <si>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</si>
  <si>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</si>
  <si>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</si>
  <si>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</si>
  <si>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</si>
  <si>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</si>
  <si>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</si>
  <si>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</si>
  <si>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</si>
  <si>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</si>
  <si>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</si>
  <si>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</si>
  <si>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</si>
  <si>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</si>
  <si>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</si>
  <si>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</si>
  <si>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</si>
  <si>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</si>
  <si>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</si>
  <si>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</si>
  <si>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</si>
  <si>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</si>
  <si>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</si>
  <si>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</si>
  <si>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</si>
  <si>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</si>
  <si>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</si>
  <si>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</si>
  <si>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</si>
  <si>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</si>
  <si>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</si>
  <si>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</si>
  <si>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</si>
  <si>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</si>
  <si>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</si>
  <si>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</si>
  <si>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</si>
  <si>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</si>
  <si>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</si>
  <si>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</si>
  <si>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</si>
  <si>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</si>
  <si>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</si>
  <si>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</si>
  <si>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</si>
  <si>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</si>
  <si>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</si>
  <si>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</si>
  <si>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</si>
  <si>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</si>
  <si>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</si>
  <si>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</si>
  <si>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</si>
  <si>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</si>
  <si>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</si>
  <si>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</si>
  <si>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</si>
  <si>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</si>
  <si>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</si>
  <si>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</si>
  <si>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</si>
  <si>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</si>
  <si>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</si>
  <si>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</si>
  <si>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</si>
  <si>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</si>
  <si>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</si>
  <si>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</si>
  <si>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</si>
  <si>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</si>
  <si>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</si>
  <si>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</si>
  <si>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</si>
  <si>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</si>
  <si>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</si>
  <si>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</si>
  <si>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</si>
  <si>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</si>
  <si>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</si>
  <si>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</si>
  <si>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</si>
  <si>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</si>
  <si>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</si>
  <si>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</si>
  <si>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</si>
  <si>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</si>
  <si>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</si>
  <si>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</si>
  <si>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Specialty Manufacturing</t>
  </si>
  <si>
    <t>Beth Whillock</t>
  </si>
  <si>
    <t>ewhillock@specialtymfg.com</t>
  </si>
  <si>
    <t>651-653-0599</t>
  </si>
  <si>
    <t>Impurity in brass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</si>
</sst>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x14ac:knownFonts="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7"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6" Type="http://schemas.openxmlformats.org/officeDocument/2006/relationships/customXml" Target="../customXml/item1.xml"/><Relationship Id="rId17" Type="http://schemas.openxmlformats.org/officeDocument/2006/relationships/customXml" Target="../customXml/item2.xml"/><Relationship Id="rId18"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4" Type="http://schemas.openxmlformats.org/officeDocument/2006/relationships/vmlDrawing" Target="../drawings/vmlDrawing1.vml"/><Relationship Id="rId5" Type="http://schemas.openxmlformats.org/officeDocument/2006/relationships/comments" Target="../comments1.xml"/><Relationship Id="rId1" Type="http://schemas.openxmlformats.org/officeDocument/2006/relationships/hyperlink" Target="mailto:ewhillock@specialtymfg.com" TargetMode="External"/><Relationship Id="rId2" Type="http://schemas.openxmlformats.org/officeDocument/2006/relationships/hyperlink" Target="mailto:ewhillock@specialtymfg.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hyperlink" Target="http://www.responsiblemineralsinitiative.org/conformant-smelter-refiner-list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3" x14ac:dyDescent="0"/>
  <cols>
    <col min="1" max="1" width="0.85546875" style="110" customWidth="1"/>
    <col min="2" max="2" width="8" style="110" customWidth="1"/>
    <col min="3" max="3" width="8.5703125" style="110" customWidth="1"/>
    <col min="4" max="4" width="13" style="206" customWidth="1"/>
    <col min="5" max="5" width="42.42578125" style="110" customWidth="1"/>
    <col min="6" max="6" width="53.42578125" style="110" customWidth="1"/>
    <col min="7" max="7" width="0.85546875" style="110" customWidth="1"/>
    <col min="8" max="16384" width="9" style="110"/>
  </cols>
  <sheetData>
    <row r="1" spans="1:7" ht="14"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
      <c r="A4" s="371"/>
      <c r="B4" s="38" t="s">
        <v>849</v>
      </c>
      <c r="C4" s="7"/>
      <c r="D4" s="201"/>
      <c r="E4" s="3"/>
      <c r="F4" s="7"/>
      <c r="G4" s="31"/>
    </row>
    <row r="5" spans="1:7">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20">
      <c r="A13" s="371"/>
      <c r="B13" s="2">
        <v>1</v>
      </c>
      <c r="C13" s="34" t="s">
        <v>1088</v>
      </c>
      <c r="D13" s="36" t="s">
        <v>876</v>
      </c>
      <c r="E13" s="187" t="s">
        <v>853</v>
      </c>
      <c r="F13" s="187"/>
      <c r="G13" s="31"/>
    </row>
    <row r="14" spans="1:7" ht="30">
      <c r="A14" s="371"/>
      <c r="B14" s="2">
        <v>2</v>
      </c>
      <c r="C14" s="34" t="s">
        <v>1088</v>
      </c>
      <c r="D14" s="36" t="s">
        <v>1025</v>
      </c>
      <c r="E14" s="187" t="s">
        <v>530</v>
      </c>
      <c r="F14" s="187" t="s">
        <v>531</v>
      </c>
      <c r="G14" s="31"/>
    </row>
    <row r="15" spans="1:7" ht="89"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25" customHeight="1">
      <c r="A28" s="371"/>
      <c r="B28" s="360"/>
      <c r="C28" s="357"/>
      <c r="D28" s="378"/>
      <c r="E28" s="369"/>
      <c r="F28" s="189" t="s">
        <v>60</v>
      </c>
      <c r="G28" s="31"/>
    </row>
    <row r="29" spans="1:7" ht="74.75" customHeight="1">
      <c r="A29" s="371"/>
      <c r="B29" s="360"/>
      <c r="C29" s="357"/>
      <c r="D29" s="378"/>
      <c r="E29" s="369"/>
      <c r="F29" s="189" t="s">
        <v>61</v>
      </c>
      <c r="G29" s="31"/>
    </row>
    <row r="30" spans="1:7" ht="62.7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75" customHeight="1">
      <c r="A33" s="371"/>
      <c r="B33" s="360"/>
      <c r="C33" s="357"/>
      <c r="D33" s="378"/>
      <c r="E33" s="369"/>
      <c r="F33" s="189" t="s">
        <v>65</v>
      </c>
      <c r="G33" s="31"/>
    </row>
    <row r="34" spans="1:7" ht="89" customHeight="1">
      <c r="A34" s="371"/>
      <c r="B34" s="360"/>
      <c r="C34" s="357"/>
      <c r="D34" s="378"/>
      <c r="E34" s="369"/>
      <c r="F34" s="189" t="s">
        <v>67</v>
      </c>
      <c r="G34" s="31"/>
    </row>
    <row r="35" spans="1:7" ht="29" customHeight="1">
      <c r="A35" s="371"/>
      <c r="B35" s="360"/>
      <c r="C35" s="357"/>
      <c r="D35" s="378"/>
      <c r="E35" s="369"/>
      <c r="F35" s="189" t="s">
        <v>68</v>
      </c>
      <c r="G35" s="31"/>
    </row>
    <row r="36" spans="1:7" ht="121">
      <c r="A36" s="371"/>
      <c r="B36" s="361"/>
      <c r="C36" s="358"/>
      <c r="D36" s="379"/>
      <c r="E36" s="370"/>
      <c r="F36" s="190" t="s">
        <v>69</v>
      </c>
      <c r="G36" s="31"/>
    </row>
    <row r="37" spans="1:7" ht="100">
      <c r="A37" s="371"/>
      <c r="B37" s="163">
        <v>3.01</v>
      </c>
      <c r="C37" s="164" t="s">
        <v>70</v>
      </c>
      <c r="D37" s="36" t="s">
        <v>2268</v>
      </c>
      <c r="E37" s="191" t="s">
        <v>1328</v>
      </c>
      <c r="F37" s="192" t="s">
        <v>1434</v>
      </c>
      <c r="G37" s="31"/>
    </row>
    <row r="38" spans="1:7" ht="80">
      <c r="A38" s="371"/>
      <c r="B38" s="163">
        <v>3.02</v>
      </c>
      <c r="C38" s="164" t="s">
        <v>1361</v>
      </c>
      <c r="D38" s="36" t="s">
        <v>2269</v>
      </c>
      <c r="E38" s="191" t="s">
        <v>1376</v>
      </c>
      <c r="F38" s="192" t="s">
        <v>1435</v>
      </c>
      <c r="G38" s="31"/>
    </row>
    <row r="39" spans="1:7" ht="80">
      <c r="A39" s="371"/>
      <c r="B39" s="173">
        <v>4</v>
      </c>
      <c r="C39" s="172" t="s">
        <v>1531</v>
      </c>
      <c r="D39" s="36" t="s">
        <v>2270</v>
      </c>
      <c r="E39" s="34" t="s">
        <v>2213</v>
      </c>
      <c r="F39" s="34" t="s">
        <v>1532</v>
      </c>
      <c r="G39" s="31"/>
    </row>
    <row r="40" spans="1:7" ht="40">
      <c r="A40" s="371"/>
      <c r="B40" s="163">
        <v>4.01</v>
      </c>
      <c r="C40" s="172" t="s">
        <v>1531</v>
      </c>
      <c r="D40" s="36" t="s">
        <v>2272</v>
      </c>
      <c r="E40" s="34" t="s">
        <v>2227</v>
      </c>
      <c r="F40" s="34" t="s">
        <v>2231</v>
      </c>
      <c r="G40" s="31"/>
    </row>
    <row r="41" spans="1:7" ht="40">
      <c r="A41" s="371"/>
      <c r="B41" s="163" t="s">
        <v>2259</v>
      </c>
      <c r="C41" s="172" t="s">
        <v>1531</v>
      </c>
      <c r="D41" s="36" t="s">
        <v>2271</v>
      </c>
      <c r="E41" s="34" t="s">
        <v>2262</v>
      </c>
      <c r="F41" s="34" t="s">
        <v>2260</v>
      </c>
      <c r="G41" s="31"/>
    </row>
    <row r="42" spans="1:7" ht="40">
      <c r="A42" s="371"/>
      <c r="B42" s="163" t="s">
        <v>2295</v>
      </c>
      <c r="C42" s="172" t="s">
        <v>1531</v>
      </c>
      <c r="D42" s="36" t="s">
        <v>2302</v>
      </c>
      <c r="E42" s="34" t="s">
        <v>2261</v>
      </c>
      <c r="F42" s="34" t="s">
        <v>2296</v>
      </c>
      <c r="G42" s="31"/>
    </row>
    <row r="43" spans="1:7" ht="110">
      <c r="A43" s="371"/>
      <c r="B43" s="184">
        <v>4.0999999999999996</v>
      </c>
      <c r="C43" s="172" t="s">
        <v>2301</v>
      </c>
      <c r="D43" s="185">
        <v>42867</v>
      </c>
      <c r="E43" s="193" t="s">
        <v>2304</v>
      </c>
      <c r="F43" s="34" t="s">
        <v>2303</v>
      </c>
      <c r="G43" s="31"/>
    </row>
    <row r="44" spans="1:7" ht="70">
      <c r="A44" s="371"/>
      <c r="B44" s="184">
        <v>4.2</v>
      </c>
      <c r="C44" s="172" t="s">
        <v>2301</v>
      </c>
      <c r="D44" s="185">
        <v>42704</v>
      </c>
      <c r="E44" s="193" t="s">
        <v>2503</v>
      </c>
      <c r="F44" s="34" t="s">
        <v>2478</v>
      </c>
      <c r="G44" s="31"/>
    </row>
    <row r="45" spans="1:7" ht="130">
      <c r="A45" s="371"/>
      <c r="B45" s="233">
        <v>5</v>
      </c>
      <c r="C45" s="172" t="s">
        <v>2301</v>
      </c>
      <c r="D45" s="185">
        <v>42867</v>
      </c>
      <c r="E45" s="193" t="s">
        <v>12784</v>
      </c>
      <c r="F45" s="34" t="s">
        <v>12506</v>
      </c>
      <c r="G45" s="31"/>
    </row>
    <row r="46" spans="1:7" ht="30">
      <c r="A46" s="371"/>
      <c r="B46" s="184">
        <v>5.01</v>
      </c>
      <c r="C46" s="172" t="s">
        <v>2301</v>
      </c>
      <c r="D46" s="185">
        <v>42907</v>
      </c>
      <c r="E46" s="193" t="s">
        <v>15650</v>
      </c>
      <c r="F46" s="34" t="s">
        <v>12506</v>
      </c>
      <c r="G46" s="31"/>
    </row>
    <row r="47" spans="1:7" ht="60">
      <c r="A47" s="371"/>
      <c r="B47" s="184">
        <v>5.0999999999999996</v>
      </c>
      <c r="C47" s="172" t="s">
        <v>2301</v>
      </c>
      <c r="D47" s="185">
        <v>43070</v>
      </c>
      <c r="E47" s="193" t="s">
        <v>12994</v>
      </c>
      <c r="F47" s="34" t="s">
        <v>12995</v>
      </c>
      <c r="G47" s="31"/>
    </row>
    <row r="48" spans="1:7" ht="50">
      <c r="A48" s="371"/>
      <c r="B48" s="184">
        <v>5.1100000000000003</v>
      </c>
      <c r="C48" s="172" t="s">
        <v>13232</v>
      </c>
      <c r="D48" s="185">
        <v>43217</v>
      </c>
      <c r="E48" s="193" t="s">
        <v>13358</v>
      </c>
      <c r="F48" s="34" t="s">
        <v>13266</v>
      </c>
      <c r="G48" s="31"/>
    </row>
    <row r="49" spans="1:7" ht="50">
      <c r="A49" s="371"/>
      <c r="B49" s="184">
        <v>5.12</v>
      </c>
      <c r="C49" s="172" t="s">
        <v>13232</v>
      </c>
      <c r="D49" s="185">
        <v>43581</v>
      </c>
      <c r="E49" s="193" t="s">
        <v>13358</v>
      </c>
      <c r="F49" s="34" t="s">
        <v>13920</v>
      </c>
      <c r="G49" s="31"/>
    </row>
    <row r="50" spans="1:7" ht="70">
      <c r="A50" s="371"/>
      <c r="B50" s="233">
        <v>6</v>
      </c>
      <c r="C50" s="172" t="s">
        <v>13232</v>
      </c>
      <c r="D50" s="185">
        <v>43964</v>
      </c>
      <c r="E50" s="193" t="s">
        <v>14138</v>
      </c>
      <c r="F50" s="34" t="s">
        <v>13925</v>
      </c>
      <c r="G50" s="31"/>
    </row>
    <row r="51" spans="1:7" ht="40">
      <c r="A51" s="371"/>
      <c r="B51" s="184">
        <v>6.01</v>
      </c>
      <c r="C51" s="172" t="s">
        <v>13232</v>
      </c>
      <c r="D51" s="185">
        <v>43970</v>
      </c>
      <c r="E51" s="193" t="s">
        <v>15651</v>
      </c>
      <c r="F51" s="193" t="s">
        <v>13925</v>
      </c>
      <c r="G51" s="31"/>
    </row>
    <row r="52" spans="1:7" ht="40">
      <c r="A52" s="371"/>
      <c r="B52" s="184">
        <v>6.1</v>
      </c>
      <c r="C52" s="172" t="s">
        <v>13232</v>
      </c>
      <c r="D52" s="185">
        <v>44314</v>
      </c>
      <c r="E52" s="193" t="s">
        <v>15631</v>
      </c>
      <c r="F52" s="193" t="s">
        <v>15144</v>
      </c>
      <c r="G52" s="31"/>
    </row>
    <row r="53" spans="1:7" ht="40">
      <c r="A53" s="371"/>
      <c r="B53" s="184">
        <v>6.2</v>
      </c>
      <c r="C53" s="172" t="s">
        <v>13232</v>
      </c>
      <c r="D53" s="185">
        <v>44678</v>
      </c>
      <c r="E53" s="193" t="s">
        <v>15631</v>
      </c>
      <c r="F53" s="193" t="s">
        <v>15624</v>
      </c>
      <c r="G53" s="31"/>
    </row>
    <row r="54" spans="1:7" ht="40">
      <c r="A54" s="371"/>
      <c r="B54" s="184">
        <v>6.21</v>
      </c>
      <c r="C54" s="172" t="s">
        <v>13232</v>
      </c>
      <c r="D54" s="185">
        <v>44687</v>
      </c>
      <c r="E54" s="193" t="s">
        <v>15652</v>
      </c>
      <c r="F54" s="193" t="s">
        <v>15624</v>
      </c>
      <c r="G54" s="31"/>
    </row>
    <row r="55" spans="1:7" ht="40">
      <c r="A55" s="371"/>
      <c r="B55" s="184">
        <v>6.22</v>
      </c>
      <c r="C55" s="172" t="s">
        <v>13232</v>
      </c>
      <c r="D55" s="348">
        <v>44692</v>
      </c>
      <c r="E55" s="193" t="s">
        <v>15651</v>
      </c>
      <c r="F55" s="193" t="s">
        <v>15624</v>
      </c>
      <c r="G55" s="31"/>
    </row>
    <row r="56" spans="1:7" ht="14" thickBot="1">
      <c r="A56" s="372"/>
      <c r="B56" s="373" t="str">
        <f ca="1">OFFSET(L!$C$1,MATCH("General"&amp;"Cpy",L!$A:$A,0)-1,SL,,)</f>
        <v>© 2022 Responsible Minerals Initiative. All rights reserved.</v>
      </c>
      <c r="C56" s="373"/>
      <c r="D56" s="373"/>
      <c r="E56" s="373"/>
      <c r="F56" s="373"/>
      <c r="G56" s="32"/>
    </row>
    <row r="57" spans="1:7" ht="14"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Setup orientation="portrait"/>
    </customSheetView>
    <customSheetView guid="{51531B83-BDD7-4890-A744-04812A317369}" showGridLines="0" fitToPage="1" topLeftCell="A2">
      <pane xSplit="1" ySplit="11" topLeftCell="B47" activePane="bottomRight" state="frozenSplit"/>
      <selection pane="bottomRight" activeCell="E48" sqref="E48"/>
      <pageSetup scale="56" orientation="portrait"/>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B77"/>
  <sheetViews>
    <sheetView showGridLines="0" workbookViewId="0"/>
  </sheetViews>
  <sheetFormatPr baseColWidth="10" defaultColWidth="8.85546875" defaultRowHeight="13" x14ac:dyDescent="0"/>
  <cols>
    <col min="1" max="1" width="143" customWidth="1"/>
    <col min="2" max="2" width="3" customWidth="1"/>
  </cols>
  <sheetData>
    <row r="1" spans="1:2" ht="100.5" customHeight="1">
      <c r="A1" s="117" t="str">
        <f ca="1">OFFSET(L!$C$1,MATCH("Instructions"&amp;ADDRESS(ROW(),COLUMN(),4),L!$A:$A,0)-1,SL,,)</f>
        <v>RMI website: (www.responsiblemineralsinitiative.org)_x000D_Training and guidance, template, Responsible Minerals Assurance Process conformant smelter list.</v>
      </c>
      <c r="B1" s="111" t="s">
        <v>442</v>
      </c>
    </row>
    <row r="2" spans="1:2" ht="32">
      <c r="A2" s="118" t="str">
        <f ca="1">OFFSET(L!$C$1,MATCH("Instructions"&amp;ADDRESS(ROW(),COLUMN(),4),L!$A:$A,0)-1,SL,,)</f>
        <v>Introduction</v>
      </c>
      <c r="B2" s="111" t="s">
        <v>1304</v>
      </c>
    </row>
    <row r="3" spans="1:2" ht="128">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Process**._x000D__x000D_The CMRT was designed for downstream companies to disclose information about their supply chains up to but not including the smelter.  If you are a 3TG smelter or refiner, in accordance with the RMAP protocols, we recommend you enter your own name in the smelter list tab._x000D__x000D_When filling out the form, none of the cell entries should start will "=" or "#."</v>
      </c>
      <c r="B3" s="111" t="s">
        <v>1305</v>
      </c>
    </row>
    <row r="4" spans="1:2" ht="222.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systems._x000D_In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https://eur-lex.europa.eu/legal-content/EN/TXT/PDF/?uri=OJ:L:2017:130:FULL&amp;from=EN)_x000D_** See information on the Responsible Minerals Initiative (www.responsiblemineralsinitiative.org).</v>
      </c>
      <c r="B4" s="111" t="s">
        <v>1311</v>
      </c>
    </row>
    <row r="5" spans="1:2" ht="16">
      <c r="A5" s="119"/>
      <c r="B5" s="111"/>
    </row>
    <row r="6" spans="1:2" ht="32">
      <c r="A6" s="118" t="str">
        <f ca="1">OFFSET(L!$C$1,MATCH("Instructions"&amp;ADDRESS(ROW(),COLUMN(),4),L!$A:$A,0)-1,SL,,)</f>
        <v>Instructions for completing Company Information questions (rows 8 - 22)._x000D_Provide comments in ENGLISH only</v>
      </c>
      <c r="B6" s="111" t="s">
        <v>1304</v>
      </c>
    </row>
    <row r="7" spans="1:2" ht="16">
      <c r="A7" s="281" t="str">
        <f ca="1">OFFSET(L!$C$1,MATCH("Instructions"&amp;ADDRESS(ROW(),COLUMN(),4),L!$A:$A,0)-1,SL,,)</f>
        <v xml:space="preserve">Note:  Entries with (*) are mandatory fields. </v>
      </c>
      <c r="B7" s="111"/>
    </row>
    <row r="8" spans="1:2" ht="32">
      <c r="A8" s="115" t="str">
        <f ca="1">OFFSET(L!$C$1,MATCH("Instructions"&amp;ADDRESS(ROW(),COLUMN(),4),L!$A:$A,0)-1,SL,,)</f>
        <v>1. Insert your company's Legal Name.  Please do not use abbreviations. In this field you have the option to add other commercial names, DBAs, etc.</v>
      </c>
      <c r="B8" s="111"/>
    </row>
    <row r="9" spans="1:2" ht="405.5" customHeight="1">
      <c r="A9" s="168" t="str">
        <f ca="1">OFFSET(L!$C$1,MATCH("Instructions"&amp;ADDRESS(ROW(),COLUMN(),4),L!$A:$A,0)-1,SL,,)</f>
        <v>2. Select your company's Declaration Scope.  The options for scope are:_x000D__x000D_A.  Company-wide_x000D_B.  Product (or List of Products)_x000D_C.  User-Defined _x000D__x000D_For "Company-wide", the declaration encompasses the entirety of a company's products or product substances produced by the parent company. Therefore if the user is reporting 3TG data at the company level, they will be reporting conflict minerals data on all products they manufacture. _x000D__x000D_For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worksheet._x000D__x000D_For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information._x000D__x000D_This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
      <c r="A17" s="115" t="str">
        <f ca="1">OFFSET(L!$C$1,MATCH("Instructions"&amp;ADDRESS(ROW(),COLUMN(),4),L!$A:$A,0)-1,SL,,)</f>
        <v>10. Insert the title for the Authorizing person. This field is optional.</v>
      </c>
      <c r="B17" s="111"/>
    </row>
    <row r="18" spans="1:2" ht="32">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
      <c r="A21" s="115" t="str">
        <f ca="1">OFFSET(L!$C$1,MATCH("Instructions"&amp;ADDRESS(ROW(),COLUMN(),4),L!$A:$A,0)-1,SL,,)</f>
        <v xml:space="preserve">14. As an example, the user may save the file name as:  companyname-date.xls (date as YYYY-MM-DD).  </v>
      </c>
      <c r="B21" s="111" t="s">
        <v>1304</v>
      </c>
    </row>
    <row r="22" spans="1:2" ht="16">
      <c r="A22" s="119"/>
      <c r="B22" s="111"/>
    </row>
    <row r="23" spans="1:2" ht="32">
      <c r="A23" s="118" t="str">
        <f ca="1">OFFSET(L!$C$1,MATCH("Instructions"&amp;ADDRESS(ROW(),COLUMN(),4),L!$A:$A,0)-1,SL,,)</f>
        <v>Instructions for completing the eight Due Diligence Questions (rows 24 - 71)._x000D_Provide answers in ENGLISH only</v>
      </c>
      <c r="B23" s="111" t="s">
        <v>1304</v>
      </c>
    </row>
    <row r="24" spans="1:2" ht="80.7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1"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3TG._x000D__x000D_This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survey._x000D__x000D_This question shall be answered for each 3TG. Valid responses to this question are either "yes" or "no". This question is mandatory.</v>
      </c>
      <c r="B26" s="111" t="s">
        <v>1304</v>
      </c>
    </row>
    <row r="27" spans="1:2" ht="32">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no._x000D__x000D_This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http://www.responsiblemineralsinitiative.org/training-and-resources/publications-and-guidance/._x000D__x000D_The answer to this question shall be "yes", "no", or "unknown". Substantiate a "Yes" answer in the comments section._x000D__x000D_This question is mandatory for a specific metal if the response to Question 1 and 2 is “Yes” for that metal. </v>
      </c>
      <c r="B29" s="111" t="s">
        <v>1304</v>
      </c>
    </row>
    <row r="30" spans="1:2" ht="182" customHeight="1">
      <c r="A30" s="115" t="str">
        <f ca="1">OFFSET(L!$C$1,MATCH("Instructions"&amp;ADDRESS(ROW(),COLUMN(),4),L!$A:$A,0)-1,SL,,)</f>
        <v>4. This is a declaration that any portion of the 3TGs contained in a product or multiple products originates from conflict-affected and high-risk areas (CAHRAs)._x000D__x000D_The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_x000D__x000D_The answer to this question shall be yes, no or unknown. Substantiate a “yes” answer in the comments section. This question is mandatory for a specific metal if the response to Question 1 and 2 is “yes” for that metal.</v>
      </c>
      <c r="B30" s="111"/>
    </row>
    <row r="31" spans="1:2" ht="80">
      <c r="A31" s="115" t="str">
        <f ca="1">OFFSET(L!$C$1,MATCH("Instructions"&amp;ADDRESS(ROW(),COLUMN(),4),L!$A:$A,0)-1,SL,,)</f>
        <v xml:space="preserve">5. This is a declaration that identifies whether 3TGs contained in the product(s) necessary to the functionality of that product(s) originate from recycled or scrap sources. _x000D__x000D_The answer to this question shall be "yes", "no", or "unknown". This question is mandatory for a specific metal if the response to Question 1 and 2 is “Yes” for that metal. _x000D__x000D_A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are:_x000D__x000D_­ 100%_x000D_­ Greater than 90%_x000D_­ Greater than 75%_x000D_- Greater than 50%_x000D_- 50% or less_x000D_- None_x000D__x000D_This question is mandatory for a specific metal if the response to Question 1 and 2 is “Yes” for that metal. </v>
      </c>
      <c r="B32" s="111" t="s">
        <v>1307</v>
      </c>
    </row>
    <row r="33" spans="1:2" ht="48">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_x000D__x000D_This question is mandatory for a specific metal if the response to Question 1 and 2 is “Yes” for that metal. </v>
      </c>
      <c r="B33" s="111"/>
    </row>
    <row r="34" spans="1:2" ht="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
      <c r="A36" s="119"/>
      <c r="B36" s="111"/>
    </row>
    <row r="37" spans="1:2" ht="32">
      <c r="A37" s="118" t="str">
        <f ca="1">OFFSET(L!$C$1,MATCH("Instructions"&amp;ADDRESS(ROW(),COLUMN(),4),L!$A:$A,0)-1,SL,,)</f>
        <v>Instructions for completing Questions A. – H. (rows 75 - 89).  Questions A. through H. are mandatory if the both of responses to Question 1 and 2 are “Yes” for any metal._x000D_Provide answers in ENGLISH only</v>
      </c>
      <c r="B37" s="111" t="s">
        <v>1304</v>
      </c>
    </row>
    <row r="38" spans="1:2" ht="144">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32">
      <c r="A39" s="115" t="str">
        <f ca="1">OFFSET(L!$C$1,MATCH("Instructions"&amp;ADDRESS(ROW(),COLUMN(),4),L!$A:$A,0)-1,SL,,)</f>
        <v>A. This is a declaration to disclose whether a company has a responsible minerals sourcing policy. The answer to this question shall be "yes" or "no." Comments shall be captured in a question comment field. _x000D__x000D_This question is mandatory.</v>
      </c>
      <c r="B39" s="111"/>
    </row>
    <row r="40" spans="1:2" ht="65.7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_x000D__x000D_This question is mandatory.</v>
      </c>
      <c r="B40" s="111"/>
    </row>
    <row r="41" spans="1:2" ht="80">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field._x000D__x000D_This question is mandatory.</v>
      </c>
      <c r="B41" s="111" t="s">
        <v>1309</v>
      </c>
    </row>
    <row r="42" spans="1:2" ht="11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supplier._x000D__x000D_Examples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Guidance._x000D__x000D_This question is mandatory.</v>
      </c>
      <c r="B42" s="111" t="s">
        <v>1307</v>
      </c>
    </row>
    <row r="43" spans="1:2" ht="96">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are:_x000D__x000D_- Yes, in conformance with IPC-1755 [e.g., CMRT]_x000D_- Yes, using other format (describe)_x000D_- No_x000D__x000D_This question is mandatory.</v>
      </c>
      <c r="B43" s="111" t="s">
        <v>1308</v>
      </c>
    </row>
    <row r="44" spans="1:2" ht="64">
      <c r="A44" s="115" t="str">
        <f ca="1">OFFSET(L!$C$1,MATCH("Instructions"&amp;ADDRESS(ROW(),COLUMN(),4),L!$A:$A,0)-1,SL,,)</f>
        <v>F. Please answer “Yes” or “No”.  In the comments section, you can provide additional information on your approach. Examples could be:_x000D__x000D_ “3rd party audit” - on-site audits of your suppliers conducted by independent third parties.  _x000D_ “Documentation review only” - a reviewof supplier submitted records and documentation conducted by independent third parties and, or your company personnel.   _x000D_ “Internal audit” - on-site audits of your suppliers conducted by your company personnel._x000D__x000D_This question is mandatory.</v>
      </c>
      <c r="B44" s="111" t="s">
        <v>1304</v>
      </c>
    </row>
    <row r="45" spans="1:2" ht="128">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_x000D__x000D_This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
      <c r="A47" s="119"/>
      <c r="B47" s="111"/>
    </row>
    <row r="48" spans="1:2" ht="32">
      <c r="A48" s="118" t="str">
        <f ca="1">OFFSET(L!$C$1,MATCH("Instructions"&amp;ADDRESS(ROW(),COLUMN(),4),L!$A:$A,0)-1,SL,,)</f>
        <v>Instructions for completing the Smelter List Tab._x000D_Provide answers in ENGLISH only</v>
      </c>
      <c r="B48" s="111" t="s">
        <v>1304</v>
      </c>
    </row>
    <row r="49" spans="1:2" ht="22.5" customHeight="1">
      <c r="A49" s="281" t="str">
        <f ca="1">OFFSET(L!$C$1,MATCH("Instructions"&amp;ADDRESS(ROW(),COLUMN(),4),L!$A:$A,0)-1,SL,,)</f>
        <v>Note:  Columns with (*) are mandatory fields</v>
      </c>
      <c r="B49" s="111"/>
    </row>
    <row r="50" spans="1:2" ht="64">
      <c r="A50" s="115" t="str">
        <f ca="1">OFFSET(L!$C$1,MATCH("Instructions"&amp;ADDRESS(ROW(),COLUMN(),4),L!$A:$A,0)-1,SL,,)</f>
        <v>This template allows for smelter identification using the Smelter Look-up.  Columns B, and C must be completed in order from left to right to utilize the Smelter Look-up feature._x000D_Use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75" customHeight="1">
      <c r="A52" s="115" t="str">
        <f ca="1">OFFSET(L!$C$1,MATCH("Instructions"&amp;ADDRESS(ROW(),COLUMN(),4),L!$A:$A,0)-1,SL,,)</f>
        <v>2. Metal (*)   -   Use the pull down menu to select the metal for which you are entering smelter information.  This field is mandatory.</v>
      </c>
      <c r="B52" s="111"/>
    </row>
    <row r="53" spans="1:2" ht="79.2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0">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
      <c r="A58" s="115" t="str">
        <f ca="1">OFFSET(L!$C$1,MATCH("Instructions"&amp;ADDRESS(ROW(),COLUMN(),4),L!$A:$A,0)-1,SL,,)</f>
        <v>8. Smelter Street -  Provide the street name on which the smelter is located. This field is optional.</v>
      </c>
      <c r="B58" s="111" t="s">
        <v>1303</v>
      </c>
    </row>
    <row r="59" spans="1:2" ht="32">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1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minerals._x000D__x000D_If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columns._x000D__x000D_If you have permission to share this information, please fill in the name of the Smelter Facility Contact person who you worked with.</v>
      </c>
      <c r="B61" s="111" t="s">
        <v>1307</v>
      </c>
    </row>
    <row r="62" spans="1:2" ht="64">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P._x000D__x000D_"RCOI confirmed as per RMI" may be an acceptable answer to this question.</v>
      </c>
      <c r="B63" s="111" t="s">
        <v>1303</v>
      </c>
    </row>
    <row r="64" spans="1:2" ht="136.2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optional._x000D__x000D_"RCOI confirmed as per RMI" may be an acceptable answer to this question.</v>
      </c>
      <c r="B64" s="111"/>
    </row>
    <row r="65" spans="1:2" ht="32">
      <c r="A65" s="115" t="str">
        <f ca="1">OFFSET(L!$C$1,MATCH("Instructions"&amp;ADDRESS(ROW(),COLUMN(),4),L!$A:$A,0)-1,SL,,)</f>
        <v>15. Indicates whether the smelter solely obtains inputs for its smelting process(es) from recycled or scrap sources. This question is optional.  Permissible responses to this question are:_x000D__x000D_- Yes_x000D_- No_x000D_-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
      <c r="A67" s="120"/>
      <c r="B67" s="111"/>
    </row>
    <row r="68" spans="1:2" s="28" customFormat="1" ht="34.5" customHeight="1">
      <c r="A68" s="118" t="str">
        <f ca="1">OFFSET(L!$C$1,MATCH("Instructions"&amp;ADDRESS(ROW(),COLUMN(),4),L!$A:$A,0)-1,SL,,)</f>
        <v>TERMS AND CONDITIONS</v>
      </c>
      <c r="B68" s="111"/>
    </row>
    <row r="69" spans="1:2" s="28" customFormat="1" ht="16">
      <c r="A69" s="120"/>
      <c r="B69" s="111"/>
    </row>
    <row r="70" spans="1:2" ht="80.7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5"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0">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
      <c r="A74" s="115"/>
      <c r="B74" s="111" t="s">
        <v>441</v>
      </c>
    </row>
    <row r="75" spans="1:2" ht="16">
      <c r="A75" s="115" t="str">
        <f ca="1">OFFSET(L!$C$1,MATCH("General"&amp;"Cpy",L!$A:$A,0)-1,SL,,)</f>
        <v>© 2022 Responsible Minerals Initiative. All rights reserved.</v>
      </c>
      <c r="B75" s="112"/>
    </row>
    <row r="76" spans="1:2" ht="16">
      <c r="A76" s="116" t="s">
        <v>1035</v>
      </c>
      <c r="B76" s="112"/>
    </row>
    <row r="77" spans="1:2" ht="17"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Setup orientation="portrait"/>
    </customSheetView>
    <customSheetView guid="{51531B83-BDD7-4890-A744-04812A317369}" scale="60" showGridLines="0" fitToPage="1">
      <printOptions gridLines="1"/>
      <pageSetup fitToHeight="3" orientation="portrait"/>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headerFooter>
    <oddFooter>&amp;C&amp;P / &amp;N ページ</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E34"/>
  <sheetViews>
    <sheetView showGridLines="0" workbookViewId="0">
      <pane ySplit="2" topLeftCell="A3" activePane="bottomLeft" state="frozen"/>
      <selection activeCell="A4" sqref="A4"/>
      <selection pane="bottomLeft" sqref="A1:D1"/>
    </sheetView>
  </sheetViews>
  <sheetFormatPr baseColWidth="10" defaultColWidth="8.85546875" defaultRowHeight="13" x14ac:dyDescent="0"/>
  <cols>
    <col min="1" max="1" width="1.5703125" style="110" customWidth="1"/>
    <col min="2" max="2" width="35.5703125" style="110" customWidth="1"/>
    <col min="3" max="3" width="105.5703125" style="110" customWidth="1"/>
    <col min="4" max="5" width="1.5703125" style="110" customWidth="1"/>
    <col min="6" max="6" width="4.5703125" style="110" customWidth="1"/>
    <col min="7" max="7" width="4.85546875" style="110" customWidth="1"/>
    <col min="8" max="16384" width="8.85546875" style="110"/>
  </cols>
  <sheetData>
    <row r="1" spans="1:5" ht="14"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25"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2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1502(e)(4):_x000D_CONFLICT MINERAL.—The term ‘‘conflict mineral’’ means—_x000D_(A) columbite-tantalite (coltan), cassiterite, gold, wolframite, or their derivatives; or_x000D_(B)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44">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4">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8">
      <c r="A10" s="84"/>
      <c r="B10" s="71" t="str">
        <f ca="1">OFFSET(L!$C$1,MATCH("Definitions"&amp;ADDRESS(ROW(),COLUMN(),4),L!$A:$A,0)-1,SL,,)</f>
        <v>DRC</v>
      </c>
      <c r="C10" s="71" t="str">
        <f ca="1">OFFSET(L!$C$1,MATCH("Definitions"&amp;ADDRESS(ROW(),COLUMN(),4),L!$A:$A,0)-1,SL,,)</f>
        <v>Democratic Republic of Congo</v>
      </c>
      <c r="D10" s="384"/>
      <c r="E10" s="122" t="s">
        <v>1312</v>
      </c>
    </row>
    <row r="11" spans="1:5" ht="64"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24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quality._x000D__x000D_While the SEC does not define the phrase “intentionally added” in the final rule*, the rule’s preamble states:_x000D_“[W]e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party.”_x000D_*(56296 Federal Register / Vol. 77, No. 177 / Wednesday, September 12, 2012 / Rules and Regulations)</v>
      </c>
      <c r="D14" s="384"/>
      <c r="E14" s="122" t="s">
        <v>1312</v>
      </c>
    </row>
    <row r="15" spans="1:5" ht="128">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28">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decoration._x000D__x000D_NOTE: The conflict mineral must be contained in the product to be applicable._x000D__x000D_*(56296 Federal Register / Vol. 77, No. 177 / Wednesday, September 12, 2012 / Rules and Regulations)</v>
      </c>
      <c r="D17" s="384"/>
      <c r="E17" s="122" t="s">
        <v>1312</v>
      </c>
    </row>
    <row r="18" spans="1:5" ht="96">
      <c r="A18" s="84"/>
      <c r="B18" s="71" t="str">
        <f ca="1">OFFSET(L!$C$1,MATCH("Definitions"&amp;ADDRESS(ROW(),COLUMN(),4),L!$A:$A,0)-1,SL,,)</f>
        <v>Necessary for the Production of a Product</v>
      </c>
      <c r="C18" s="71"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product._x000D__x000D_*(56296 Federal Register / Vol. 77, No. 177 / Wednesday, September 12, 2012 / Rules and Regulations)_x000D_</v>
      </c>
      <c r="D18" s="384"/>
      <c r="E18" s="122" t="s">
        <v>1312</v>
      </c>
    </row>
    <row r="19" spans="1:5" ht="16">
      <c r="A19" s="84"/>
      <c r="B19" s="71" t="str">
        <f ca="1">OFFSET(L!$C$1,MATCH("Definitions"&amp;ADDRESS(ROW(),COLUMN(),4),L!$A:$A,0)-1,SL,,)</f>
        <v>OECD</v>
      </c>
      <c r="C19" s="71" t="str">
        <f ca="1">OFFSET(L!$C$1,MATCH("Definitions"&amp;ADDRESS(ROW(),COLUMN(),4),L!$A:$A,0)-1,SL,,)</f>
        <v>Organisation for Economic Co-operation and Development</v>
      </c>
      <c r="D19" s="384"/>
      <c r="E19" s="122"/>
    </row>
    <row r="20" spans="1:5" ht="32">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6">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_x000D__x000D_A list of smelters and refiners which have been validated to be conformant to the RMAP can be found at www.responsiblemineralsinitiative.org. </v>
      </c>
      <c r="D25" s="384"/>
      <c r="E25" s="122" t="s">
        <v>1312</v>
      </c>
    </row>
    <row r="26" spans="1:5" ht="80">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4">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4">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8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2"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6">
      <c r="A32" s="84"/>
      <c r="B32" s="383" t="str">
        <f ca="1">OFFSET(L!$C$1,MATCH("General"&amp;"Cpy",L!$A:$A,0)-1,SL,,)</f>
        <v>© 2022 Responsible Minerals Initiative. All rights reserved.</v>
      </c>
      <c r="C32" s="383"/>
      <c r="D32" s="384"/>
      <c r="E32" s="122"/>
    </row>
    <row r="33" spans="1:4" ht="14" thickBot="1">
      <c r="A33" s="85"/>
      <c r="B33" s="176"/>
      <c r="C33" s="176"/>
      <c r="D33" s="385"/>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Setup orientation="portrait"/>
    </customSheetView>
    <customSheetView guid="{51531B83-BDD7-4890-A744-04812A317369}" scale="80" showGridLines="0" fitToPage="1">
      <pane ySplit="2" topLeftCell="A10" activePane="bottomLeft" state="frozenSplit"/>
      <selection pane="bottomLeft" activeCell="C13" sqref="C13"/>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92D050"/>
    <pageSetUpPr fitToPage="1"/>
  </sheetPr>
  <dimension ref="A1:AH111"/>
  <sheetViews>
    <sheetView showGridLines="0" showZeros="0" tabSelected="1" topLeftCell="A4" workbookViewId="0">
      <selection activeCell="G28" sqref="G28:J28"/>
    </sheetView>
  </sheetViews>
  <sheetFormatPr baseColWidth="10" defaultColWidth="8.85546875" defaultRowHeight="13" x14ac:dyDescent="0"/>
  <cols>
    <col min="1" max="1" width="1.85546875" customWidth="1"/>
    <col min="2" max="2" width="83.140625" customWidth="1"/>
    <col min="3" max="3" width="1.5703125" customWidth="1"/>
    <col min="4" max="5" width="16.5703125" customWidth="1"/>
    <col min="6" max="6" width="1.5703125" customWidth="1"/>
    <col min="7" max="9" width="16.5703125" customWidth="1"/>
    <col min="10" max="10" width="17.85546875" customWidth="1"/>
    <col min="11" max="11" width="1.5703125" customWidth="1"/>
    <col min="12" max="12" width="3.5703125" style="110" hidden="1" customWidth="1"/>
    <col min="13" max="15" width="4.85546875" style="110" hidden="1" customWidth="1"/>
    <col min="16" max="23" width="9.140625" hidden="1" customWidth="1"/>
    <col min="24" max="24" width="9.140625" customWidth="1"/>
  </cols>
  <sheetData>
    <row r="1" spans="1:34" ht="17"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2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6">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6">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25"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6">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6">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75" customHeight="1">
      <c r="A10" s="46"/>
      <c r="B10" s="439" t="str">
        <f ca="1">OFFSET(L!$C$1,MATCH("Declaration"&amp;ADDRESS(ROW(),COLUMN(),4)&amp;LEFT($D$9,1),L!$A:$A,0)-1,SL,,)</f>
        <v>Description of Scope:</v>
      </c>
      <c r="C10" s="144"/>
      <c r="D10" s="430"/>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
      <c r="A14" s="46"/>
      <c r="B14" s="48" t="str">
        <f ca="1">OFFSET(L!$C$1,MATCH("Declaration"&amp;ADDRESS(ROW(),COLUMN(),4),L!$A:$A,0)-1,SL,,)</f>
        <v>Address:</v>
      </c>
      <c r="C14" s="87"/>
      <c r="D14" s="413"/>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
      <c r="A15" s="46"/>
      <c r="B15" s="48" t="str">
        <f ca="1">OFFSET(L!$C$1,MATCH("Declaration"&amp;ADDRESS(ROW(),COLUMN(),4),L!$A:$A,0)-1,SL,,)</f>
        <v>Contact Name (*):</v>
      </c>
      <c r="C15" s="87"/>
      <c r="D15" s="413" t="s">
        <v>15656</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
      <c r="A16" s="46"/>
      <c r="B16" s="48" t="str">
        <f ca="1">OFFSET(L!$C$1,MATCH("Declaration"&amp;ADDRESS(ROW(),COLUMN(),4),L!$A:$A,0)-1,SL,,)</f>
        <v>Email – Contact (*):</v>
      </c>
      <c r="C16" s="87"/>
      <c r="D16" s="441" t="s">
        <v>15657</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
      <c r="A17" s="46"/>
      <c r="B17" s="48" t="str">
        <f ca="1">OFFSET(L!$C$1,MATCH("Declaration"&amp;ADDRESS(ROW(),COLUMN(),4),L!$A:$A,0)-1,SL,,)</f>
        <v>Phone – Contact (*):</v>
      </c>
      <c r="C17" s="87"/>
      <c r="D17" s="413" t="s">
        <v>15658</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386" t="s">
        <v>15656</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413"/>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41" t="s">
        <v>15657</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
      <c r="A21" s="46"/>
      <c r="B21" s="48" t="str">
        <f ca="1">OFFSET(L!$C$1,MATCH("Declaration"&amp;ADDRESS(ROW(),COLUMN(),4),L!$A:$A,0)-1,SL,,)</f>
        <v>Phone - Authorizer:</v>
      </c>
      <c r="C21" s="155"/>
      <c r="D21" s="444"/>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7">
        <v>44761</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5"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 xml:space="preserve">Tin  </v>
      </c>
      <c r="C27" s="43"/>
      <c r="D27" s="389" t="s">
        <v>489</v>
      </c>
      <c r="E27" s="390"/>
      <c r="F27" s="15"/>
      <c r="G27" s="391" t="s">
        <v>15659</v>
      </c>
      <c r="H27" s="392"/>
      <c r="I27" s="392"/>
      <c r="J27" s="393"/>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 xml:space="preserve">Gold  </v>
      </c>
      <c r="C28" s="43"/>
      <c r="D28" s="389" t="s">
        <v>489</v>
      </c>
      <c r="E28" s="390"/>
      <c r="F28" s="15"/>
      <c r="G28" s="391"/>
      <c r="H28" s="392"/>
      <c r="I28" s="392"/>
      <c r="J28" s="393"/>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5" customHeight="1">
      <c r="A31" s="49"/>
      <c r="B31" s="52" t="str">
        <f ca="1">OFFSET(L!$C$1,MATCH("Declaration"&amp;ADDRESS(ROW(),COLUMN(),4),L!$A:$A,0)-1,SL,,)&amp;Q$37</f>
        <v>2) Does any 3TG remain in the product(s)?</v>
      </c>
      <c r="C31" s="13"/>
      <c r="D31" s="398" t="str">
        <f ca="1">D25</f>
        <v>Answer</v>
      </c>
      <c r="E31" s="398"/>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3">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 xml:space="preserve">Tin  </v>
      </c>
      <c r="C33" s="13"/>
      <c r="D33" s="389"/>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3">
      <c r="A34" s="49"/>
      <c r="B34" s="48" t="str">
        <f ca="1">B28</f>
        <v xml:space="preserve">Gold  </v>
      </c>
      <c r="C34" s="13"/>
      <c r="D34" s="389"/>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5" customHeight="1">
      <c r="A37" s="49"/>
      <c r="B37" s="52" t="str">
        <f ca="1">OFFSET(L!$C$1,MATCH("Declaration"&amp;ADDRESS(ROW(),COLUMN(),4),L!$A:$A,0)-1,SL,,)&amp;Q$37</f>
        <v>3) Do any of the smelters in your supply chain source the 3TG from the covered countries? (SEC term, see definitions tab)</v>
      </c>
      <c r="C37" s="13"/>
      <c r="D37" s="398" t="str">
        <f ca="1">D25</f>
        <v>Answer</v>
      </c>
      <c r="E37" s="398"/>
      <c r="F37" s="21"/>
      <c r="G37" s="52" t="str">
        <f ca="1">G25</f>
        <v>Comments</v>
      </c>
      <c r="H37" s="412"/>
      <c r="I37" s="412"/>
      <c r="J37" s="412"/>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 xml:space="preserve">Tin  </v>
      </c>
      <c r="C39" s="13"/>
      <c r="D39" s="389"/>
      <c r="E39" s="390"/>
      <c r="F39" s="55"/>
      <c r="G39" s="391"/>
      <c r="H39" s="392"/>
      <c r="I39" s="392"/>
      <c r="J39" s="393"/>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 xml:space="preserve">Gold  </v>
      </c>
      <c r="C40" s="13"/>
      <c r="D40" s="389"/>
      <c r="E40" s="390"/>
      <c r="F40" s="55"/>
      <c r="G40" s="391"/>
      <c r="H40" s="392"/>
      <c r="I40" s="392"/>
      <c r="J40" s="393"/>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5" customHeight="1">
      <c r="A43" s="49"/>
      <c r="B43" s="52" t="str">
        <f ca="1">OFFSET(L!$C$1,MATCH("Declaration"&amp;ADDRESS(ROW(),COLUMN(),4),L!$A:$A,0)-1,SL,,)&amp;Q$37</f>
        <v>4) Do any of the smelters in your supply chain source the 3TG from conflict-affected and high-risk areas?</v>
      </c>
      <c r="C43" s="13"/>
      <c r="D43" s="398" t="str">
        <f ca="1">D25</f>
        <v>Answer</v>
      </c>
      <c r="E43" s="398"/>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 customHeight="1">
      <c r="A45" s="49"/>
      <c r="B45" s="48" t="str">
        <f ca="1">OFFSET(L!$C$1,MATCH("Declaration"&amp;ADDRESS(ROW(),COLUMN(),4),L!$A:$A,0)-1,SL,,)&amp;P45</f>
        <v xml:space="preserve">Tin  </v>
      </c>
      <c r="C45" s="13"/>
      <c r="D45" s="389"/>
      <c r="E45" s="390"/>
      <c r="F45" s="55"/>
      <c r="G45" s="391"/>
      <c r="H45" s="392"/>
      <c r="I45" s="392"/>
      <c r="J45" s="393"/>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 customHeight="1">
      <c r="A46" s="49"/>
      <c r="B46" s="48" t="str">
        <f ca="1">OFFSET(L!$C$1,MATCH("Declaration"&amp;ADDRESS(ROW(),COLUMN(),4),L!$A:$A,0)-1,SL,,)&amp;P46</f>
        <v xml:space="preserve">Gold  </v>
      </c>
      <c r="C46" s="13"/>
      <c r="D46" s="389"/>
      <c r="E46" s="390"/>
      <c r="F46" s="55"/>
      <c r="G46" s="391"/>
      <c r="H46" s="392"/>
      <c r="I46" s="392"/>
      <c r="J46" s="393"/>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5"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 xml:space="preserve">Tin  </v>
      </c>
      <c r="C51" s="13"/>
      <c r="D51" s="389"/>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 xml:space="preserve">Gold  </v>
      </c>
      <c r="C52" s="13"/>
      <c r="D52" s="389"/>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5" customHeight="1">
      <c r="A55" s="49"/>
      <c r="B55" s="332" t="str">
        <f ca="1">OFFSET(L!$C$1,MATCH("Declaration"&amp;ADDRESS(ROW(),COLUMN(),4),L!$A:$A,0)-1,SL,,)&amp;Q$37</f>
        <v xml:space="preserve">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 xml:space="preserve">Tin  </v>
      </c>
      <c r="C57" s="43"/>
      <c r="D57" s="410"/>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 xml:space="preserve">Gold  </v>
      </c>
      <c r="C58" s="43"/>
      <c r="D58" s="410"/>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5" customHeight="1">
      <c r="A61" s="49"/>
      <c r="B61" s="332" t="str">
        <f ca="1">OFFSET(L!$C$1,MATCH("Declaration"&amp;ADDRESS(ROW(),COLUMN(),4),L!$A:$A,0)-1,SL,,)&amp;Q$37</f>
        <v xml:space="preserve">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 xml:space="preserve">Tin  </v>
      </c>
      <c r="C63" s="13"/>
      <c r="D63" s="389"/>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 xml:space="preserve">Gold  </v>
      </c>
      <c r="C64" s="13"/>
      <c r="D64" s="389"/>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5" customHeight="1">
      <c r="A67" s="49"/>
      <c r="B67" s="52" t="str">
        <f ca="1">OFFSET(L!$C$1,MATCH("Declaration"&amp;ADDRESS(ROW(),COLUMN(),4),L!$A:$A,0)-1,SL,,)&amp;Q$37</f>
        <v xml:space="preserve">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 xml:space="preserve">Tin  </v>
      </c>
      <c r="C69" s="43"/>
      <c r="D69" s="389"/>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 xml:space="preserve">Gold  </v>
      </c>
      <c r="C70" s="43"/>
      <c r="D70" s="389"/>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
      <c r="A75" s="49"/>
      <c r="B75" s="64" t="str">
        <f ca="1">OFFSET(L!$C$1,MATCH("Declaration"&amp;ADDRESS(ROW(),COLUMN(),4),L!$A:$A,0)-1,SL,,)&amp;$Q$37</f>
        <v>A. Have you established a responsible minerals sourcing policy?</v>
      </c>
      <c r="C75" s="65"/>
      <c r="D75" s="389"/>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2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9"/>
      <c r="E77" s="390"/>
      <c r="F77" s="65"/>
      <c r="G77" s="417"/>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9"/>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9"/>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9"/>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02"/>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25" customHeight="1">
      <c r="A87" s="49"/>
      <c r="B87" s="64" t="str">
        <f ca="1">OFFSET(L!$C$1,MATCH("Declaration"&amp;ADDRESS(ROW(),COLUMN(),4),L!$A:$A,0)-1,SL,,)&amp;$Q$37</f>
        <v>G. Does your review process include corrective action management?</v>
      </c>
      <c r="C87" s="65"/>
      <c r="D87" s="389"/>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
      <c r="A89" s="49"/>
      <c r="B89" s="64" t="str">
        <f ca="1">OFFSET(L!$C$1,MATCH("Declaration"&amp;ADDRESS(ROW(),COLUMN(),4),L!$A:$A,0)-1,SL,,)&amp;$Q$37</f>
        <v>H. Is your company required to file an annual conflict minerals disclosure?</v>
      </c>
      <c r="C89" s="65"/>
      <c r="D89" s="389"/>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7"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7"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Setup orientation="portrait"/>
    </customSheetView>
    <customSheetView guid="{51531B83-BDD7-4890-A744-04812A317369}" scale="70" showGridLines="0" fitToPage="1" hiddenRows="1" hiddenColumns="1" topLeftCell="A64">
      <selection activeCell="G71" sqref="G71:J71"/>
      <rowBreaks count="1" manualBreakCount="1">
        <brk id="60" max="11" man="1"/>
      </rowBreaks>
      <pageSetup scale="41" fitToHeight="0" orientation="portrait"/>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1"/>
    <hyperlink ref="D20" r:id="rId2"/>
  </hyperlinks>
  <pageMargins left="0.70866141732283505" right="0.70866141732283505" top="0.74803149606299202" bottom="0.74803149606299202" header="0.31496062992126" footer="0.31496062992126"/>
  <pageSetup scale="41" fitToHeight="0" orientation="portrait"/>
  <rowBreaks count="1" manualBreakCount="1">
    <brk id="66" max="11" man="1"/>
  </rowBreaks>
  <drawing r:id="rId3"/>
  <legacyDrawing r:id="rId4"/>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92D050"/>
    <pageSetUpPr fitToPage="1"/>
  </sheetPr>
  <dimension ref="A1:AH2508"/>
  <sheetViews>
    <sheetView showGridLines="0" showZeros="0" workbookViewId="0">
      <selection activeCell="C5" sqref="C5"/>
    </sheetView>
  </sheetViews>
  <sheetFormatPr baseColWidth="10" defaultColWidth="8.85546875" defaultRowHeight="13" x14ac:dyDescent="0"/>
  <cols>
    <col min="1" max="1" width="13.5703125" style="264" customWidth="1"/>
    <col min="2" max="2" width="13.42578125" style="269" customWidth="1"/>
    <col min="3" max="3" width="40.5703125" style="269" customWidth="1"/>
    <col min="4" max="4" width="30.5703125" style="269" customWidth="1"/>
    <col min="5" max="5" width="20.85546875" style="269" customWidth="1"/>
    <col min="6" max="7" width="13.85546875" style="269" customWidth="1"/>
    <col min="8" max="8" width="25.140625" style="269" customWidth="1"/>
    <col min="9" max="9" width="24.140625" style="269" customWidth="1"/>
    <col min="10" max="10" width="18.42578125" style="269" customWidth="1"/>
    <col min="11" max="11" width="27.42578125" style="269" customWidth="1"/>
    <col min="12" max="12" width="20.5703125" style="269" customWidth="1"/>
    <col min="13" max="13" width="35.140625" style="269" customWidth="1"/>
    <col min="14" max="14" width="42.140625" style="269" customWidth="1"/>
    <col min="15" max="15" width="32.140625" style="269" customWidth="1"/>
    <col min="16" max="16" width="22.85546875" style="269" customWidth="1"/>
    <col min="17" max="17" width="43.5703125" style="269" customWidth="1"/>
    <col min="18" max="18" width="35.85546875" style="269" hidden="1" customWidth="1"/>
    <col min="19" max="20" width="17.85546875" style="269" hidden="1" customWidth="1"/>
    <col min="21" max="21" width="8.85546875" style="268" hidden="1" customWidth="1"/>
    <col min="22" max="22" width="6.140625" style="268" hidden="1" customWidth="1"/>
    <col min="23" max="23" width="8.5703125" style="268" hidden="1" customWidth="1"/>
    <col min="24" max="24" width="8.85546875" style="268" hidden="1" customWidth="1"/>
    <col min="25" max="26" width="4.42578125" style="268" hidden="1" customWidth="1"/>
    <col min="27" max="27" width="4.42578125" style="269" hidden="1" customWidth="1"/>
    <col min="28" max="28" width="7.85546875" style="269" hidden="1" customWidth="1"/>
    <col min="29" max="33" width="4.42578125" style="269" hidden="1" customWidth="1"/>
    <col min="34" max="34" width="14.5703125" style="269" hidden="1" customWidth="1"/>
    <col min="35" max="39" width="8.85546875" style="269" customWidth="1"/>
    <col min="40" max="16384" width="8.85546875" style="269"/>
  </cols>
  <sheetData>
    <row r="1" spans="1:34" s="256" customFormat="1" ht="16.2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5" customHeight="1">
      <c r="A3" s="195"/>
      <c r="B3" s="452" t="str">
        <f ca="1">OFFSET(L!$C$1,MATCH("Smelter List"&amp;ADDRESS(ROW(),COLUMN(),4),L!$A:$A,0)-1,SL,,)</f>
        <v>_x000D_Option A: If you know the Smelter Identification Number, input the number in Column A (columns B, C, E, F, G, I and J will auto-populate); D will grey out._x000D__x000D_Option B:  If you have a Metal and Smelter Look-up name combination, complete the following steps:_x000D_Step 1. Select Metal in column B_x000D_Step 2. Select from dropdown in column C (wrong combination will trigger RED color)_x000D__x000D_Option C: If you have a Metal and Smelter Name combination, complete the following steps:_x000D_Step 1. Select Metal in column B_x000D_Step 2: Select "Smelter Not Listed" in the Smelter Look-up drop down and complete columns D &amp; E_x000D_Step 3. Enter all available smelter information in columns H through Q_x000D__x000D_(*) Mandatory fields are noted with an asterisk._x000D_(1) Entry required when Smelter Look-up = "Smelter not listed"_x000D__x000D_NOTE: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20"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20"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20"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20"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20"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20"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20"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20"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20"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20"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20"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20"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20"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4"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4" thickTop="1">
      <c r="U2506" s="269"/>
      <c r="V2506" s="269"/>
      <c r="W2506" s="269"/>
      <c r="X2506" s="269"/>
      <c r="Y2506" s="269"/>
      <c r="Z2506" s="269"/>
    </row>
    <row r="2507" spans="1:28">
      <c r="U2507" s="269"/>
      <c r="V2507" s="269"/>
      <c r="W2507" s="269"/>
      <c r="X2507" s="269"/>
      <c r="Y2507" s="269"/>
      <c r="Z2507" s="269"/>
    </row>
    <row r="2508" spans="1:28" ht="14"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Split"/>
      <selection pane="bottomLeft" activeCell="D5" sqref="D5"/>
      <pageSetup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0000"/>
    <pageSetUpPr fitToPage="1"/>
  </sheetPr>
  <dimension ref="A1:O73"/>
  <sheetViews>
    <sheetView showGridLines="0" showZeros="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5546875" defaultRowHeight="13" x14ac:dyDescent="0"/>
  <cols>
    <col min="1" max="1" width="45.140625" style="22" customWidth="1"/>
    <col min="2" max="2" width="42.85546875" style="25" customWidth="1"/>
    <col min="3" max="3" width="51.5703125" style="22" customWidth="1"/>
    <col min="4" max="4" width="29.140625" style="25" customWidth="1"/>
    <col min="5" max="5" width="9" style="24" customWidth="1"/>
    <col min="6" max="6" width="13.5703125" style="22" hidden="1" customWidth="1"/>
    <col min="7" max="7" width="13.42578125" style="22" hidden="1" customWidth="1"/>
    <col min="8" max="8" width="9" style="22" hidden="1" customWidth="1"/>
    <col min="9" max="9" width="9" style="169" hidden="1" customWidth="1"/>
    <col min="10" max="10" width="48.85546875" style="22" hidden="1" customWidth="1"/>
    <col min="11" max="11" width="9" style="22" hidden="1" customWidth="1"/>
    <col min="12" max="15" width="8.85546875" style="22" hidden="1" customWidth="1"/>
    <col min="16" max="18" width="8.85546875" style="22" customWidth="1"/>
    <col min="19" max="16384" width="8.85546875" style="22"/>
  </cols>
  <sheetData>
    <row r="1" spans="1:10" ht="32">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32">
      <c r="A2" s="74" t="s">
        <v>898</v>
      </c>
      <c r="B2" s="75" t="str">
        <f>IF(F65=1,"Click here to return to Smelter List","")</f>
        <v/>
      </c>
      <c r="C2" s="143" t="str">
        <f>IF(F65=1,"Click here to return to Product List","")</f>
        <v/>
      </c>
      <c r="D2" s="174" t="str">
        <f ca="1">IF(H70=0,"0",H70)</f>
        <v>0</v>
      </c>
    </row>
    <row r="3" spans="1:10" ht="16">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0">
      <c r="A4" s="100" t="str">
        <f ca="1">Declaration!B8</f>
        <v>Company Name (*):</v>
      </c>
      <c r="B4" s="99" t="str">
        <f>Declaration!D8</f>
        <v>Specialty Manufacturing</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0">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0">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40">
      <c r="A7" s="100" t="str">
        <f ca="1">Declaration!B15</f>
        <v>Contact Name (*):</v>
      </c>
      <c r="B7" s="99" t="str">
        <f>Declaration!D15</f>
        <v>Beth Whillock</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0">
      <c r="A8" s="100" t="str">
        <f ca="1">Declaration!B16</f>
        <v>Email – Contact (*):</v>
      </c>
      <c r="B8" s="99" t="str">
        <f>Declaration!D16</f>
        <v>ewhillock@specialtymfg.com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0">
      <c r="A9" s="100" t="str">
        <f ca="1">Declaration!B17</f>
        <v>Phone – Contact (*):</v>
      </c>
      <c r="B9" s="346" t="str">
        <f>Declaration!D17</f>
        <v>651-653-0599</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0">
      <c r="A10" s="100" t="str">
        <f ca="1">Declaration!B18</f>
        <v>Authorizer (*):</v>
      </c>
      <c r="B10" s="99" t="str">
        <f>Declaration!D18</f>
        <v>Beth Whillock</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0">
      <c r="A11" s="100" t="str">
        <f ca="1">Declaration!B20</f>
        <v>Email - Authorizer (*):</v>
      </c>
      <c r="B11" s="99" t="str">
        <f>Declaration!D20</f>
        <v>ewhillock@specialtymfg.com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0">
      <c r="A12" s="100" t="str">
        <f ca="1">Declaration!B22</f>
        <v>Effective Date (*):</v>
      </c>
      <c r="B12" s="101">
        <f>Declaration!D22</f>
        <v>44761</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5">
      <c r="A13" s="99" t="str">
        <f ca="1">Declaration!B25</f>
        <v>1) Is any 3TG intentionally added or used in the product(s) or in the production process? (*)</v>
      </c>
      <c r="B13" s="102"/>
      <c r="C13" s="102"/>
      <c r="D13" s="106"/>
      <c r="E13" s="81" t="s">
        <v>810</v>
      </c>
      <c r="F13" s="103"/>
      <c r="G13" s="24"/>
      <c r="H13" s="80">
        <f t="shared" si="3"/>
        <v>0</v>
      </c>
    </row>
    <row r="14" spans="1:10" ht="27">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0">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0">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0">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2">
      <c r="A18" s="99" t="str">
        <f ca="1">Declaration!B31</f>
        <v>2) Does any 3TG remain in the product(s)?</v>
      </c>
      <c r="B18" s="102"/>
      <c r="C18" s="102"/>
      <c r="D18" s="106"/>
      <c r="E18" s="81" t="s">
        <v>808</v>
      </c>
      <c r="F18" s="103"/>
      <c r="G18" s="24"/>
      <c r="H18" s="24"/>
      <c r="J18" s="171"/>
    </row>
    <row r="19" spans="1:10" ht="40">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0">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0">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0">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40">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0">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0">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0">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5" customHeight="1">
      <c r="A28" s="99" t="str">
        <f ca="1">Declaration!B43</f>
        <v>4) Do any of the smelters in your supply chain source the 3TG from conflict-affected and high-risk areas?</v>
      </c>
      <c r="B28" s="99"/>
      <c r="C28" s="99"/>
      <c r="D28" s="107"/>
      <c r="E28" s="81"/>
      <c r="F28" s="81"/>
      <c r="G28" s="81"/>
      <c r="H28" s="24"/>
      <c r="I28" s="170"/>
    </row>
    <row r="29" spans="1:10" ht="4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9">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40">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0">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0">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0">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9">
      <c r="A38" s="99" t="str">
        <f ca="1">Declaration!B55</f>
        <v xml:space="preserve">6) What percentage of relevant suppliers have provided a response to your supply chain survey? </v>
      </c>
      <c r="B38" s="102"/>
      <c r="C38" s="102"/>
      <c r="D38" s="106"/>
      <c r="E38" s="81" t="s">
        <v>807</v>
      </c>
      <c r="F38" s="103"/>
      <c r="G38" s="24"/>
      <c r="H38" s="24"/>
    </row>
    <row r="39" spans="1:10" ht="27">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2">
      <c r="A43" s="99" t="str">
        <f ca="1">Declaration!B61</f>
        <v xml:space="preserve">7) Have you identified all of the smelters supplying the 3TG to your supply chain? </v>
      </c>
      <c r="B43" s="102"/>
      <c r="C43" s="102"/>
      <c r="D43" s="106"/>
      <c r="E43" s="81" t="s">
        <v>808</v>
      </c>
      <c r="F43" s="103"/>
      <c r="G43" s="24"/>
      <c r="H43" s="24"/>
    </row>
    <row r="44" spans="1:10" ht="53">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3">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3">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3">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5">
      <c r="A48" s="99" t="str">
        <f ca="1">Declaration!B67</f>
        <v xml:space="preserve">8) Has all applicable smelter information received by your company been reported in this declaration? </v>
      </c>
      <c r="B48" s="102"/>
      <c r="C48" s="102"/>
      <c r="D48" s="106"/>
      <c r="E48" s="81" t="s">
        <v>809</v>
      </c>
      <c r="F48" s="103"/>
      <c r="G48" s="24"/>
      <c r="H48" s="24"/>
    </row>
    <row r="49" spans="1:10" ht="40">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0">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0">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0">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6">
      <c r="A53" s="99" t="str">
        <f ca="1">Declaration!B74</f>
        <v>Question</v>
      </c>
      <c r="B53" s="102"/>
      <c r="C53" s="102"/>
      <c r="D53" s="106"/>
      <c r="E53" s="81" t="s">
        <v>441</v>
      </c>
      <c r="F53" s="103"/>
      <c r="G53" s="103"/>
      <c r="H53" s="103"/>
    </row>
    <row r="54" spans="1:10" ht="40">
      <c r="A54" s="99" t="str">
        <f ca="1">Declaration!B75</f>
        <v>A. Have you established a responsible minerals sourcing policy?</v>
      </c>
      <c r="B54" s="99">
        <f>Declaration!D75</f>
        <v>0</v>
      </c>
      <c r="C54" s="99" t="str">
        <f t="shared" ref="C54:C60" ca="1" si="10">IF(H54=1,J54,I54)</f>
        <v>Complete</v>
      </c>
      <c r="D54" s="105" t="str">
        <f>IF(H54=1,"Click here to answer question (A)","")</f>
        <v/>
      </c>
      <c r="E54" s="81" t="s">
        <v>1307</v>
      </c>
      <c r="F54" s="104">
        <f>IF(SUM(F$24:F$27)=0,0,1)</f>
        <v>0</v>
      </c>
      <c r="G54" s="78">
        <f>IF(B54=0,1,0)</f>
        <v>1</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f>Declaration!D77</f>
        <v>0</v>
      </c>
      <c r="C55" s="99" t="str">
        <f t="shared" ca="1" si="10"/>
        <v>Complete</v>
      </c>
      <c r="D55" s="105" t="str">
        <f>IF(H55=1,"Click here to answer question (B)","")</f>
        <v/>
      </c>
      <c r="E55" s="81" t="s">
        <v>1307</v>
      </c>
      <c r="F55" s="104">
        <f t="shared" ref="F55" si="12">F$54</f>
        <v>0</v>
      </c>
      <c r="G55" s="78">
        <f>IF(B55=0,1,0)</f>
        <v>1</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40">
      <c r="A57" s="99" t="str">
        <f ca="1">Declaration!B79</f>
        <v>C. Do you require your direct suppliers to source the 3TG from smelters whose due diligence practices have been validated by an independent third party audit program?</v>
      </c>
      <c r="B57" s="99">
        <f>Declaration!D79</f>
        <v>0</v>
      </c>
      <c r="C57" s="99" t="str">
        <f t="shared" ca="1" si="10"/>
        <v>Complete</v>
      </c>
      <c r="D57" s="105" t="str">
        <f>IF(H57=1,"Click here to answer question (C)","")</f>
        <v/>
      </c>
      <c r="E57" s="81" t="s">
        <v>1307</v>
      </c>
      <c r="F57" s="104">
        <f>F$54</f>
        <v>0</v>
      </c>
      <c r="G57" s="78">
        <f>IF(B57=0,1,0)</f>
        <v>1</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0">
      <c r="A58" s="99" t="str">
        <f ca="1">Declaration!B81</f>
        <v>D. Have you implemented due diligence measures for responsible sourcing?</v>
      </c>
      <c r="B58" s="99">
        <f>Declaration!D81</f>
        <v>0</v>
      </c>
      <c r="C58" s="99" t="str">
        <f t="shared" ca="1" si="10"/>
        <v>Complete</v>
      </c>
      <c r="D58" s="105" t="str">
        <f>IF(H58=1,"Click here to answer question (D)","")</f>
        <v/>
      </c>
      <c r="E58" s="81" t="s">
        <v>1307</v>
      </c>
      <c r="F58" s="104">
        <f>F$54</f>
        <v>0</v>
      </c>
      <c r="G58" s="78">
        <f>IF(B58=0,1,0)</f>
        <v>1</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0">
      <c r="A59" s="99" t="str">
        <f ca="1">Declaration!B83</f>
        <v>E. Does your company conduct Conflict Minerals survey(s) of your relevant supplier(s)?</v>
      </c>
      <c r="B59" s="99">
        <f>Declaration!D83</f>
        <v>0</v>
      </c>
      <c r="C59" s="99" t="str">
        <f t="shared" ca="1" si="10"/>
        <v>Complete</v>
      </c>
      <c r="D59" s="105" t="str">
        <f>IF(H59=1,"Click here to answer question (E)","")</f>
        <v/>
      </c>
      <c r="E59" s="81" t="s">
        <v>1307</v>
      </c>
      <c r="F59" s="104">
        <f>F$54</f>
        <v>0</v>
      </c>
      <c r="G59" s="78">
        <f>IF(B59=0,1,0)</f>
        <v>1</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0">
      <c r="A60" s="99" t="str">
        <f ca="1">Declaration!B85</f>
        <v>F. Do you review due diligence information received from your suppliers against your company’s expectations?</v>
      </c>
      <c r="B60" s="99">
        <f>Declaration!D85</f>
        <v>0</v>
      </c>
      <c r="C60" s="99" t="str">
        <f t="shared" ca="1" si="10"/>
        <v>Complete</v>
      </c>
      <c r="D60" s="105" t="str">
        <f>IF(H60=1,"Click here to answer question (F)","")</f>
        <v/>
      </c>
      <c r="E60" s="81" t="s">
        <v>1307</v>
      </c>
      <c r="F60" s="104">
        <f>F$54</f>
        <v>0</v>
      </c>
      <c r="G60" s="78">
        <f>IF(B60=0,1,0)</f>
        <v>1</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 hidden="1">
      <c r="A61" s="99"/>
      <c r="B61" s="99"/>
      <c r="C61" s="99"/>
      <c r="D61" s="105"/>
      <c r="E61" s="81"/>
      <c r="F61" s="104"/>
      <c r="G61" s="78"/>
      <c r="H61" s="79"/>
      <c r="I61" s="170"/>
    </row>
    <row r="62" spans="1:10" ht="40">
      <c r="A62" s="99" t="str">
        <f ca="1">Declaration!B87</f>
        <v>G. Does your review process include corrective action management?</v>
      </c>
      <c r="B62" s="99">
        <f>Declaration!D87</f>
        <v>0</v>
      </c>
      <c r="C62" s="99" t="str">
        <f t="shared" ref="C62:C68" ca="1" si="13">IF(H62=1,J62,I62)</f>
        <v>Complete</v>
      </c>
      <c r="D62" s="105" t="str">
        <f>IF(H62=1,"Click here to answer question (G)","")</f>
        <v/>
      </c>
      <c r="E62" s="81" t="s">
        <v>1307</v>
      </c>
      <c r="F62" s="104">
        <f>F$54</f>
        <v>0</v>
      </c>
      <c r="G62" s="78">
        <f>IF(B62=0,1,0)</f>
        <v>1</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0">
      <c r="A63" s="99" t="str">
        <f ca="1">Declaration!B89</f>
        <v>H. Is your company required to file an annual conflict minerals disclosure?</v>
      </c>
      <c r="B63" s="99">
        <f>Declaration!D89</f>
        <v>0</v>
      </c>
      <c r="C63" s="99" t="str">
        <f t="shared" ca="1" si="13"/>
        <v>Complete</v>
      </c>
      <c r="D63" s="105" t="str">
        <f>IF(H63=1,"Click here to answer question (H)","")</f>
        <v/>
      </c>
      <c r="E63" s="81" t="s">
        <v>1307</v>
      </c>
      <c r="F63" s="104">
        <f>F$54</f>
        <v>0</v>
      </c>
      <c r="G63" s="78">
        <f>IF(B63=0,1,0)</f>
        <v>1</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0">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0">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0">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0">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0">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6">
      <c r="A69" s="186" t="s">
        <v>2374</v>
      </c>
      <c r="B69" s="99"/>
      <c r="C69" s="186" t="str">
        <f ca="1">IF(F69=0,J69,IF(G69=0,I69,L69))</f>
        <v>N/A</v>
      </c>
      <c r="D69" s="105"/>
      <c r="E69" s="81"/>
      <c r="F69" s="104">
        <f ca="1">IF(COUNTIF('Smelter List'!$C:$C,"Smelter not listed")=0,0,1)</f>
        <v>0</v>
      </c>
      <c r="G69" s="78">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Split"/>
      <selection pane="bottomRight" activeCell="A4" sqref="A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F2007"/>
  <sheetViews>
    <sheetView showGridLines="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5546875" defaultRowHeight="13" x14ac:dyDescent="0"/>
  <cols>
    <col min="1" max="1" width="3.140625" style="353" customWidth="1"/>
    <col min="2" max="2" width="39.85546875" style="354" customWidth="1"/>
    <col min="3" max="3" width="39.85546875" style="353" customWidth="1"/>
    <col min="4" max="4" width="58.85546875" style="353" customWidth="1"/>
    <col min="5" max="5" width="1.5703125" style="353" customWidth="1"/>
    <col min="6" max="6" width="9" style="350" customWidth="1"/>
    <col min="7" max="16384" width="8.85546875" style="351"/>
  </cols>
  <sheetData>
    <row r="1" spans="1:6" s="26" customFormat="1" ht="35"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25" customHeight="1" thickBot="1">
      <c r="A2006" s="152"/>
      <c r="B2006" s="459" t="str">
        <f ca="1">OFFSET(L!$C$1,MATCH("General"&amp;"Cpy",L!$A:$A,0)-1,SL,,)</f>
        <v>© 2022 Responsible Minerals Initiative. All rights reserved.</v>
      </c>
      <c r="C2006" s="459"/>
      <c r="D2006" s="459"/>
      <c r="E2006" s="352"/>
    </row>
    <row r="2007" spans="1:5" ht="14"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Split"/>
      <selection pane="bottomRight" activeCell="B6" sqref="B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P632"/>
  <sheetViews>
    <sheetView workbookViewId="0">
      <pane ySplit="4" topLeftCell="A5" activePane="bottomLeft" state="frozen"/>
      <selection activeCell="A4" sqref="A4"/>
      <selection pane="bottomLeft" activeCell="A5" sqref="A5"/>
    </sheetView>
  </sheetViews>
  <sheetFormatPr baseColWidth="10" defaultColWidth="8.85546875" defaultRowHeight="13" x14ac:dyDescent="0"/>
  <cols>
    <col min="1" max="1" width="9.140625" style="217" bestFit="1" customWidth="1"/>
    <col min="2" max="2" width="42.85546875" style="217" customWidth="1"/>
    <col min="3" max="3" width="63.85546875" style="217" customWidth="1"/>
    <col min="4" max="4" width="25.5703125" style="217" customWidth="1"/>
    <col min="5" max="5" width="12.5703125" style="217" customWidth="1"/>
    <col min="6" max="6" width="12.5703125" style="218" customWidth="1"/>
    <col min="7" max="7" width="15.42578125" style="217" customWidth="1"/>
    <col min="8" max="8" width="23.85546875" style="217" customWidth="1"/>
    <col min="9" max="9" width="28.140625" style="217" customWidth="1"/>
    <col min="10" max="10" width="48.28515625" style="217" hidden="1" customWidth="1"/>
    <col min="11" max="11" width="49.7109375" style="217" hidden="1" customWidth="1"/>
    <col min="12" max="16384" width="8.85546875" style="217"/>
  </cols>
  <sheetData>
    <row r="1" spans="1:16" ht="168.5"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Process._x000D__x000D_Please refer to the RMI web site www.responsiblemineralsinitiative.org for the most current and accurate list of standard smelter names that are Active or Conformant. _x000D__x000D_Names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Look-up._x000D__x000D_Column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2">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Split"/>
      <selection pane="bottomLeft" activeCell="B279" sqref="B279"/>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dimension ref="A1:O1012"/>
  <sheetViews>
    <sheetView zoomScale="70" zoomScaleNormal="70" zoomScalePageLayoutView="70" workbookViewId="0">
      <selection activeCell="A2" sqref="A2"/>
    </sheetView>
  </sheetViews>
  <sheetFormatPr baseColWidth="10" defaultColWidth="8.85546875" defaultRowHeight="14" x14ac:dyDescent="0"/>
  <cols>
    <col min="1" max="1" width="14.5703125" style="280" customWidth="1"/>
    <col min="2" max="2" width="14" style="280" customWidth="1"/>
    <col min="3" max="3" width="6.140625" style="280" customWidth="1"/>
    <col min="4" max="4" width="56.28515625" style="280" customWidth="1"/>
    <col min="5" max="5" width="53.7109375" style="275" customWidth="1"/>
    <col min="6" max="6" width="54.140625" style="280" customWidth="1"/>
    <col min="7" max="7" width="68.28515625" style="283" customWidth="1"/>
    <col min="8" max="8" width="49.28515625" style="280" customWidth="1"/>
    <col min="9" max="9" width="51.5703125" style="280" customWidth="1"/>
    <col min="10" max="10" width="50.28515625" style="280" customWidth="1"/>
    <col min="11" max="11" width="51.85546875" style="244" customWidth="1"/>
    <col min="12" max="12" width="66.85546875" style="310" customWidth="1"/>
    <col min="13" max="13" width="46.140625" style="178" customWidth="1"/>
    <col min="14" max="15" width="8.85546875" style="178" customWidth="1"/>
    <col min="16" max="16384" width="8.85546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98">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17">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40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56">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2">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2">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70">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8">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4">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8">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70">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30">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0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2">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50">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60">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375">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26">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98">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0">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2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40">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6">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0">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6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66">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12">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56">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98">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70">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6">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26">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70">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4">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2">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70">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39">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39">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2">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64">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210">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4">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68">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2">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0">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8">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294">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4">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40">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0">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8">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2">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ht="17">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17">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ht="17">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70">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42">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ht="17">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ht="17">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ht="17">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42">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ht="17">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17">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ht="17">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ht="17">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ht="17">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ht="17">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ht="17">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ht="17">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42">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42">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42">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7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ht="17">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42">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ht="17">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42">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42">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42">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ht="17">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ht="17">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70">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221">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40">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40">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70">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ht="17">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40">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2">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26">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4">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2">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22">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52">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56">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42">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40">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98">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66">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52">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40">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4">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4">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80">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68">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2">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4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ht="17">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ht="17">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17">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17">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17">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9">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17">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17">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17">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17">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17">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17">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17">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17">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17">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9">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39">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9">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9">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6">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9">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17">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56">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2">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6">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2">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8">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17">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17">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17">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17">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17">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17">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17">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17">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17">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17">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17">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17">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17">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17">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17">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17">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17">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17">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17">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17">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17">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17">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ht="17">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17">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29">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70">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17">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8">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70">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ht="17">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17">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17">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17">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17">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4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ht="17">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ht="17">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ht="17">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ht="17">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ht="17">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8">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6">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8">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28">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28">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8">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28">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4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4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4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4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56">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56">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56">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56">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6">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6">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6">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6">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6">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6">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6">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6">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2">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6">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6">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6">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6">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6">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4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4">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2">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2">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2">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2">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2">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17">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17">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154">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84">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8">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70">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Setup paperSize="9" orientation="portrait"/>
    </customSheetView>
  </customSheetView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250"/>
  <sheetViews>
    <sheetView workbookViewId="0">
      <selection activeCell="B134" sqref="B134"/>
    </sheetView>
  </sheetViews>
  <sheetFormatPr baseColWidth="10" defaultColWidth="8.85546875" defaultRowHeight="13" x14ac:dyDescent="0"/>
  <cols>
    <col min="1" max="1" width="20.5703125" style="73" customWidth="1"/>
    <col min="2" max="2" width="57.140625" style="73" customWidth="1"/>
    <col min="3" max="16384" width="8.85546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Setup paperSize="9" orientation="portrait"/>
      <autoFilter ref="A1:B1"/>
    </customSheetView>
  </customSheetView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B6177"/>
  <sheetViews>
    <sheetView workbookViewId="0">
      <selection activeCell="A2" sqref="A2"/>
    </sheetView>
  </sheetViews>
  <sheetFormatPr baseColWidth="10" defaultColWidth="8.85546875" defaultRowHeight="13" x14ac:dyDescent="0"/>
  <cols>
    <col min="1" max="1" width="11.140625" customWidth="1"/>
    <col min="2" max="2" width="25.71093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Setup orientation="portrait"/>
      <autoFilter ref="A1:B6231"/>
    </customSheetView>
  </customSheetView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Manager/>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Phil Berkey</cp:lastModifiedBy>
  <cp:lastPrinted>2015-04-21T20:47:43Z</cp:lastPrinted>
  <dcterms:created xsi:type="dcterms:W3CDTF">2010-06-21T21:00:23Z</dcterms:created>
  <dcterms:modified xsi:type="dcterms:W3CDTF">2022-07-19T15:03:12Z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